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 codeName="{37A63EE7-654F-3FA9-A528-636911D70600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min\Google Drive\sixsigmablackbelt\Dateien auf der Homepage\Aktuelle Dateien 20230513\"/>
    </mc:Choice>
  </mc:AlternateContent>
  <xr:revisionPtr revIDLastSave="0" documentId="13_ncr:1_{8CC636DB-63DF-4B2F-9BFA-237160C8E57D}" xr6:coauthVersionLast="47" xr6:coauthVersionMax="47" xr10:uidLastSave="{00000000-0000-0000-0000-000000000000}"/>
  <bookViews>
    <workbookView xWindow="760" yWindow="760" windowWidth="26740" windowHeight="17120" firstSheet="1" activeTab="2" xr2:uid="{00000000-000D-0000-FFFF-FFFF00000000}"/>
  </bookViews>
  <sheets>
    <sheet name="HinweisMakro" sheetId="8" state="veryHidden" r:id="rId1"/>
    <sheet name="Eingabe Daten" sheetId="6" r:id="rId2"/>
    <sheet name="Auswertung und Diagramm" sheetId="1" r:id="rId3"/>
    <sheet name="Berechnung" sheetId="5" state="veryHidden" r:id="rId4"/>
    <sheet name="Validierung Beispieldaten" sheetId="7" r:id="rId5"/>
  </sheets>
  <functionGroups builtInGroupCount="19"/>
  <externalReferences>
    <externalReference r:id="rId6"/>
  </externalReferences>
  <definedNames>
    <definedName name="Anzahl" localSheetId="0" hidden="1">[1]Berechnung!$R$8</definedName>
    <definedName name="Anzahl" hidden="1">Berechnung!$AQ$8</definedName>
    <definedName name="AnzahlderStichproben" hidden="1">Berechnung!$AP$40</definedName>
    <definedName name="AnzahlKlassenHistogramm" localSheetId="0" hidden="1">'[1]Eingabe und Diagramm'!$P$18</definedName>
    <definedName name="AnzahlKlassenHistogramm" hidden="1">'Auswertung und Diagramm'!$S$18</definedName>
    <definedName name="AnzahlWertegroesserOGW" hidden="1">Berechnung!$Y$255</definedName>
    <definedName name="AnzahlWertekleinerUGW" hidden="1">Berechnung!$X$255</definedName>
    <definedName name="Azwei" hidden="1">Berechnung!$AQ$39</definedName>
    <definedName name="BEOBPOGW" localSheetId="0" hidden="1">[1]Berechnung!$V$8</definedName>
    <definedName name="BEOBPOGW" hidden="1">Berechnung!$AU$9</definedName>
    <definedName name="BEOBPPM" localSheetId="0" hidden="1">[1]Berechnung!$V$9</definedName>
    <definedName name="BEOBPPM" hidden="1">Berechnung!$AU$10</definedName>
    <definedName name="BEOBPUGW" localSheetId="0" hidden="1">[1]Berechnung!$V$7</definedName>
    <definedName name="BEOBPUGW" hidden="1">Berechnung!$AU$8</definedName>
    <definedName name="BERP" localSheetId="0" hidden="1">[1]Berechnung!$U$9</definedName>
    <definedName name="BERP" hidden="1">Berechnung!$AT$10</definedName>
    <definedName name="BERPOGW" localSheetId="0" hidden="1">[1]Berechnung!$U$8</definedName>
    <definedName name="BERPOGW" hidden="1">Berechnung!$AT$9</definedName>
    <definedName name="BERPUGW" localSheetId="0" hidden="1">[1]Berechnung!$U$7</definedName>
    <definedName name="BERPUGW" hidden="1">Berechnung!$AT$8</definedName>
    <definedName name="BG" localSheetId="0" hidden="1">[1]Berechnung!$BG$5:$BG$204</definedName>
    <definedName name="BG" hidden="1">Berechnung!$CI$5:$CI$254</definedName>
    <definedName name="CM" hidden="1">[1]Berechnung!$S$9</definedName>
    <definedName name="CMK" hidden="1">[1]Berechnung!$S$10</definedName>
    <definedName name="CMO" hidden="1">[1]Berechnung!$S$8</definedName>
    <definedName name="CMU" hidden="1">[1]Berechnung!$S$7</definedName>
    <definedName name="CP" hidden="1">Berechnung!$AR$9</definedName>
    <definedName name="CPK" hidden="1">Berechnung!$AR$10</definedName>
    <definedName name="CPO" hidden="1">Berechnung!$AR$8</definedName>
    <definedName name="CPU" hidden="1">Berechnung!$AR$7</definedName>
    <definedName name="Datum" hidden="1">'Auswertung und Diagramm'!$R$12</definedName>
    <definedName name="_xlnm.Print_Area" localSheetId="2">'Auswertung und Diagramm'!$A$1:$Z$55</definedName>
    <definedName name="_xlnm.Print_Area" localSheetId="3" hidden="1">Berechnung!$A$1:$AZ$55</definedName>
    <definedName name="_xlnm.Print_Titles" localSheetId="1" hidden="1">'Eingabe Daten'!$1:$4</definedName>
    <definedName name="Dvier" hidden="1">Berechnung!$AR$39</definedName>
    <definedName name="fxds" hidden="1">[1]Berechnung!$R$9</definedName>
    <definedName name="Häufigkeitsdichte" localSheetId="0" hidden="1">[1]Berechnung!$Y$64:$Y$83</definedName>
    <definedName name="Häufigkeitsdichte" hidden="1">Berechnung!$AY$64:$AY$83</definedName>
    <definedName name="Maßeinheit" localSheetId="0" hidden="1">'[1]Eingabe und Diagramm'!$O$14</definedName>
    <definedName name="Maßeinheit" hidden="1">'Auswertung und Diagramm'!$R$14</definedName>
    <definedName name="Maximum" localSheetId="0" hidden="1">[1]Berechnung!$T$10</definedName>
    <definedName name="Maximum" hidden="1">Berechnung!$AS$10</definedName>
    <definedName name="Median" localSheetId="0" hidden="1">[1]Berechnung!$T$7</definedName>
    <definedName name="Median" hidden="1">Berechnung!$AS$7</definedName>
    <definedName name="Merkmal" localSheetId="0" hidden="1">'[1]Eingabe und Diagramm'!$O$13</definedName>
    <definedName name="Merkmal" hidden="1">'Auswertung und Diagramm'!$R$13</definedName>
    <definedName name="Merkman" hidden="1">'Auswertung und Diagramm'!$R$13</definedName>
    <definedName name="Minimum" localSheetId="0" hidden="1">[1]Berechnung!$T$9</definedName>
    <definedName name="Minimum" hidden="1">Berechnung!$AS$9</definedName>
    <definedName name="Mittelwert" localSheetId="0" hidden="1">[1]Berechnung!$R$9</definedName>
    <definedName name="Mittelwert" hidden="1">Berechnung!$AQ$9</definedName>
    <definedName name="Normalverteilung_S" localSheetId="0" hidden="1">[1]Berechnung!$BI$5:$BI$204</definedName>
    <definedName name="Normalverteilung_S" hidden="1">Berechnung!$CK$5:$CK$254</definedName>
    <definedName name="OGW" localSheetId="0" hidden="1">'[1]Eingabe und Diagramm'!$P$17</definedName>
    <definedName name="OGW" hidden="1">'Auswertung und Diagramm'!$S$17</definedName>
    <definedName name="P" hidden="1">Berechnung!$AT$10</definedName>
    <definedName name="POGW" hidden="1">Berechnung!$AT$9</definedName>
    <definedName name="PUGW" hidden="1">Berechnung!$AT$8</definedName>
    <definedName name="Rquer" hidden="1">Berechnung!$J$55</definedName>
    <definedName name="Sollwert" localSheetId="0" hidden="1">'[1]Eingabe und Diagramm'!$P$15</definedName>
    <definedName name="Sollwert" hidden="1">'Auswertung und Diagramm'!$S$15</definedName>
    <definedName name="Spannweite" localSheetId="0" hidden="1">[1]Berechnung!$T$8</definedName>
    <definedName name="Spannweite" hidden="1">Berechnung!$AS$8</definedName>
    <definedName name="Standardabweichung" localSheetId="0" hidden="1">[1]Berechnung!$R$10</definedName>
    <definedName name="Standardabweichung" hidden="1">Berechnung!$AQ$10</definedName>
    <definedName name="UGW" localSheetId="0" hidden="1">'[1]Eingabe und Diagramm'!$P$16</definedName>
    <definedName name="UGW" hidden="1">'Auswertung und Diagramm'!$S$16</definedName>
    <definedName name="xi" localSheetId="0" hidden="1">[1]Berechnung!$C$5:$C$204</definedName>
    <definedName name="xi" hidden="1">Berechnung!$W$5:$W$254</definedName>
    <definedName name="xquerquer" hidden="1">Berechnung!$H$55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4" i="1" l="1"/>
  <c r="AB13" i="1"/>
  <c r="AB12" i="1"/>
  <c r="AB9" i="1"/>
  <c r="AB8" i="1"/>
  <c r="AB7" i="1"/>
  <c r="Q32" i="1"/>
  <c r="AT87" i="5"/>
  <c r="AT89" i="5"/>
  <c r="AS22" i="5"/>
  <c r="AS24" i="5"/>
  <c r="AS23" i="5"/>
  <c r="AT21" i="5"/>
  <c r="AT20" i="5"/>
  <c r="AS21" i="5"/>
  <c r="AT24" i="5"/>
  <c r="BG5" i="5" l="1"/>
  <c r="BH5" i="5"/>
  <c r="BI5" i="5"/>
  <c r="BI6" i="5" s="1"/>
  <c r="BI7" i="5" s="1"/>
  <c r="BI8" i="5" s="1"/>
  <c r="BI9" i="5" s="1"/>
  <c r="BI10" i="5" s="1"/>
  <c r="BI11" i="5" s="1"/>
  <c r="BI12" i="5" s="1"/>
  <c r="BI13" i="5" s="1"/>
  <c r="BI14" i="5" s="1"/>
  <c r="BI15" i="5" s="1"/>
  <c r="BI16" i="5" s="1"/>
  <c r="BI17" i="5" s="1"/>
  <c r="BI18" i="5" s="1"/>
  <c r="BI19" i="5" s="1"/>
  <c r="BI20" i="5" s="1"/>
  <c r="BI21" i="5" s="1"/>
  <c r="BI22" i="5" s="1"/>
  <c r="BI23" i="5" s="1"/>
  <c r="BI24" i="5" s="1"/>
  <c r="BI25" i="5" s="1"/>
  <c r="BI26" i="5" s="1"/>
  <c r="BI27" i="5" s="1"/>
  <c r="BI28" i="5" s="1"/>
  <c r="BI29" i="5" s="1"/>
  <c r="BI30" i="5" s="1"/>
  <c r="BJ5" i="5"/>
  <c r="BJ6" i="5" s="1"/>
  <c r="BJ7" i="5" s="1"/>
  <c r="BJ8" i="5" s="1"/>
  <c r="BJ9" i="5" s="1"/>
  <c r="BJ10" i="5" s="1"/>
  <c r="BJ11" i="5" s="1"/>
  <c r="BJ12" i="5" s="1"/>
  <c r="BJ13" i="5" s="1"/>
  <c r="BJ14" i="5" s="1"/>
  <c r="BJ15" i="5" s="1"/>
  <c r="BJ16" i="5" s="1"/>
  <c r="BJ17" i="5" s="1"/>
  <c r="BJ18" i="5" s="1"/>
  <c r="BJ19" i="5" s="1"/>
  <c r="BJ20" i="5" s="1"/>
  <c r="BJ21" i="5" s="1"/>
  <c r="BJ22" i="5" s="1"/>
  <c r="BJ23" i="5" s="1"/>
  <c r="BJ24" i="5" s="1"/>
  <c r="BJ25" i="5" s="1"/>
  <c r="BJ26" i="5" s="1"/>
  <c r="BJ27" i="5" s="1"/>
  <c r="BJ28" i="5" s="1"/>
  <c r="BJ29" i="5" s="1"/>
  <c r="BF5" i="5"/>
  <c r="BH6" i="5"/>
  <c r="BH7" i="5" s="1"/>
  <c r="BH8" i="5" s="1"/>
  <c r="BH9" i="5" s="1"/>
  <c r="BH10" i="5" s="1"/>
  <c r="BH11" i="5" s="1"/>
  <c r="BH12" i="5" s="1"/>
  <c r="BH13" i="5" s="1"/>
  <c r="BH14" i="5" s="1"/>
  <c r="BH15" i="5" s="1"/>
  <c r="BH16" i="5" s="1"/>
  <c r="BH17" i="5" s="1"/>
  <c r="BH18" i="5" s="1"/>
  <c r="BH19" i="5" s="1"/>
  <c r="BH20" i="5" s="1"/>
  <c r="BH21" i="5" s="1"/>
  <c r="BH22" i="5" s="1"/>
  <c r="BH23" i="5" s="1"/>
  <c r="BH24" i="5" s="1"/>
  <c r="BH25" i="5" s="1"/>
  <c r="BH26" i="5" s="1"/>
  <c r="BH27" i="5" s="1"/>
  <c r="BH28" i="5" s="1"/>
  <c r="BH29" i="5" s="1"/>
  <c r="BG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F6" i="5"/>
  <c r="BF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AT23" i="5"/>
  <c r="AT22" i="5"/>
  <c r="AS20" i="5"/>
  <c r="AP39" i="5" l="1"/>
  <c r="AF7" i="5" l="1"/>
  <c r="AL9" i="5"/>
  <c r="W9" i="5" s="1"/>
  <c r="AC7" i="5"/>
  <c r="Y9" i="5" l="1"/>
  <c r="X9" i="5"/>
  <c r="AF26" i="5"/>
  <c r="AC19" i="5"/>
  <c r="AF14" i="5"/>
  <c r="AC11" i="5"/>
  <c r="AF10" i="5"/>
  <c r="AF23" i="5"/>
  <c r="AC17" i="5"/>
  <c r="AF21" i="5"/>
  <c r="AC16" i="5"/>
  <c r="AF19" i="5"/>
  <c r="AF11" i="5"/>
  <c r="AC9" i="5"/>
  <c r="AF9" i="5"/>
  <c r="AC8" i="5"/>
  <c r="AF24" i="5"/>
  <c r="AC18" i="5"/>
  <c r="AF22" i="5"/>
  <c r="AF28" i="5"/>
  <c r="AF20" i="5"/>
  <c r="AC15" i="5"/>
  <c r="AF18" i="5"/>
  <c r="AC14" i="5"/>
  <c r="AF16" i="5"/>
  <c r="AF6" i="5"/>
  <c r="AC6" i="5"/>
  <c r="AF12" i="5"/>
  <c r="AC10" i="5"/>
  <c r="AF27" i="5"/>
  <c r="AC20" i="5"/>
  <c r="AF25" i="5"/>
  <c r="AF17" i="5"/>
  <c r="AC13" i="5"/>
  <c r="AF15" i="5"/>
  <c r="AC12" i="5"/>
  <c r="AF13" i="5"/>
  <c r="AF5" i="5"/>
  <c r="AC5" i="5"/>
  <c r="AI9" i="5"/>
  <c r="AF8" i="5"/>
  <c r="AI33" i="5"/>
  <c r="AL40" i="5"/>
  <c r="AI27" i="5"/>
  <c r="AL32" i="5"/>
  <c r="AI17" i="5"/>
  <c r="AL20" i="5"/>
  <c r="AI8" i="5"/>
  <c r="AL8" i="5"/>
  <c r="AI36" i="5"/>
  <c r="AL43" i="5"/>
  <c r="AL39" i="5"/>
  <c r="W39" i="5" s="1"/>
  <c r="AI29" i="5"/>
  <c r="AL35" i="5"/>
  <c r="W35" i="5" s="1"/>
  <c r="AI26" i="5"/>
  <c r="AL31" i="5"/>
  <c r="AI23" i="5"/>
  <c r="AL27" i="5"/>
  <c r="W27" i="5" s="1"/>
  <c r="AI20" i="5"/>
  <c r="AL23" i="5"/>
  <c r="W23" i="5" s="1"/>
  <c r="AL19" i="5"/>
  <c r="AI13" i="5"/>
  <c r="AL15" i="5"/>
  <c r="W15" i="5" s="1"/>
  <c r="AI10" i="5"/>
  <c r="AL11" i="5"/>
  <c r="W11" i="5" s="1"/>
  <c r="AI7" i="5"/>
  <c r="AL7" i="5"/>
  <c r="W7" i="5" s="1"/>
  <c r="AL44" i="5"/>
  <c r="AI24" i="5"/>
  <c r="AL28" i="5"/>
  <c r="AL24" i="5"/>
  <c r="W24" i="5" s="1"/>
  <c r="AI14" i="5"/>
  <c r="AL16" i="5"/>
  <c r="AI35" i="5"/>
  <c r="AL42" i="5"/>
  <c r="W42" i="5" s="1"/>
  <c r="AI32" i="5"/>
  <c r="AL38" i="5"/>
  <c r="W38" i="5" s="1"/>
  <c r="AL34" i="5"/>
  <c r="AI25" i="5"/>
  <c r="AL30" i="5"/>
  <c r="W30" i="5" s="1"/>
  <c r="AI22" i="5"/>
  <c r="AL26" i="5"/>
  <c r="W26" i="5" s="1"/>
  <c r="AI19" i="5"/>
  <c r="AL22" i="5"/>
  <c r="W22" i="5" s="1"/>
  <c r="AI16" i="5"/>
  <c r="AL18" i="5"/>
  <c r="W18" i="5" s="1"/>
  <c r="AL14" i="5"/>
  <c r="W14" i="5" s="1"/>
  <c r="AL10" i="5"/>
  <c r="W10" i="5" s="1"/>
  <c r="AI6" i="5"/>
  <c r="AL6" i="5"/>
  <c r="AI30" i="5"/>
  <c r="AL36" i="5"/>
  <c r="W36" i="5" s="1"/>
  <c r="AI11" i="5"/>
  <c r="AL12" i="5"/>
  <c r="AI34" i="5"/>
  <c r="AL41" i="5"/>
  <c r="W41" i="5" s="1"/>
  <c r="AI31" i="5"/>
  <c r="AL37" i="5"/>
  <c r="AI28" i="5"/>
  <c r="AL33" i="5"/>
  <c r="W33" i="5" s="1"/>
  <c r="AL29" i="5"/>
  <c r="W29" i="5" s="1"/>
  <c r="AI21" i="5"/>
  <c r="AL25" i="5"/>
  <c r="AI18" i="5"/>
  <c r="AL21" i="5"/>
  <c r="W21" i="5" s="1"/>
  <c r="AI15" i="5"/>
  <c r="AL17" i="5"/>
  <c r="W17" i="5" s="1"/>
  <c r="AI12" i="5"/>
  <c r="AL13" i="5"/>
  <c r="W13" i="5" s="1"/>
  <c r="AI5" i="5"/>
  <c r="AL5" i="5"/>
  <c r="H5" i="5"/>
  <c r="N5" i="5" s="1"/>
  <c r="I6" i="5"/>
  <c r="I8" i="5"/>
  <c r="H9" i="5"/>
  <c r="N9" i="5" s="1"/>
  <c r="J6" i="5"/>
  <c r="I5" i="5"/>
  <c r="J5" i="5"/>
  <c r="J8" i="5"/>
  <c r="H7" i="5"/>
  <c r="N7" i="5" s="1"/>
  <c r="J9" i="5"/>
  <c r="H8" i="5"/>
  <c r="J7" i="5"/>
  <c r="H6" i="5"/>
  <c r="I9" i="5"/>
  <c r="I7" i="5"/>
  <c r="W20" i="5" l="1"/>
  <c r="W12" i="5"/>
  <c r="W16" i="5"/>
  <c r="W8" i="5"/>
  <c r="W32" i="5"/>
  <c r="Y32" i="5" s="1"/>
  <c r="W25" i="5"/>
  <c r="Y25" i="5" s="1"/>
  <c r="W28" i="5"/>
  <c r="W19" i="5"/>
  <c r="X33" i="5"/>
  <c r="Y33" i="5"/>
  <c r="Y10" i="5"/>
  <c r="X10" i="5"/>
  <c r="Y30" i="5"/>
  <c r="X30" i="5"/>
  <c r="Y17" i="5"/>
  <c r="X17" i="5"/>
  <c r="Y14" i="5"/>
  <c r="X14" i="5"/>
  <c r="Y42" i="5"/>
  <c r="X42" i="5"/>
  <c r="X24" i="5"/>
  <c r="Y24" i="5"/>
  <c r="Y15" i="5"/>
  <c r="X15" i="5"/>
  <c r="Y41" i="5"/>
  <c r="X41" i="5"/>
  <c r="X22" i="5"/>
  <c r="Y22" i="5"/>
  <c r="X23" i="5"/>
  <c r="Y23" i="5"/>
  <c r="X12" i="5"/>
  <c r="Y12" i="5"/>
  <c r="Y18" i="5"/>
  <c r="X18" i="5"/>
  <c r="Y26" i="5"/>
  <c r="X26" i="5"/>
  <c r="X27" i="5"/>
  <c r="Y27" i="5"/>
  <c r="X35" i="5"/>
  <c r="Y35" i="5"/>
  <c r="X36" i="5"/>
  <c r="Y36" i="5"/>
  <c r="X39" i="5"/>
  <c r="Y39" i="5"/>
  <c r="Y13" i="5"/>
  <c r="X13" i="5"/>
  <c r="Y21" i="5"/>
  <c r="X21" i="5"/>
  <c r="Y29" i="5"/>
  <c r="X29" i="5"/>
  <c r="Y38" i="5"/>
  <c r="X38" i="5"/>
  <c r="X11" i="5"/>
  <c r="Y11" i="5"/>
  <c r="N6" i="5"/>
  <c r="L6" i="5"/>
  <c r="L7" i="5" s="1"/>
  <c r="L8" i="5" s="1"/>
  <c r="L9" i="5" s="1"/>
  <c r="N8" i="5"/>
  <c r="X25" i="5" l="1"/>
  <c r="Y20" i="5"/>
  <c r="X19" i="5"/>
  <c r="X8" i="5"/>
  <c r="X20" i="5"/>
  <c r="X28" i="5"/>
  <c r="Y16" i="5"/>
  <c r="X32" i="5"/>
  <c r="Y8" i="5"/>
  <c r="Y19" i="5"/>
  <c r="X16" i="5"/>
  <c r="Y28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B39" i="5"/>
  <c r="C39" i="5"/>
  <c r="D39" i="5"/>
  <c r="E39" i="5"/>
  <c r="F39" i="5"/>
  <c r="B40" i="5"/>
  <c r="C40" i="5"/>
  <c r="D40" i="5"/>
  <c r="E40" i="5"/>
  <c r="F40" i="5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B45" i="5"/>
  <c r="C45" i="5"/>
  <c r="D45" i="5"/>
  <c r="E45" i="5"/>
  <c r="F45" i="5"/>
  <c r="B46" i="5"/>
  <c r="C46" i="5"/>
  <c r="D46" i="5"/>
  <c r="E46" i="5"/>
  <c r="F46" i="5"/>
  <c r="B47" i="5"/>
  <c r="C47" i="5"/>
  <c r="D47" i="5"/>
  <c r="E47" i="5"/>
  <c r="F47" i="5"/>
  <c r="B48" i="5"/>
  <c r="C48" i="5"/>
  <c r="D48" i="5"/>
  <c r="E48" i="5"/>
  <c r="F48" i="5"/>
  <c r="B49" i="5"/>
  <c r="C49" i="5"/>
  <c r="D49" i="5"/>
  <c r="E49" i="5"/>
  <c r="F49" i="5"/>
  <c r="B50" i="5"/>
  <c r="C50" i="5"/>
  <c r="D50" i="5"/>
  <c r="E50" i="5"/>
  <c r="F50" i="5"/>
  <c r="B51" i="5"/>
  <c r="C51" i="5"/>
  <c r="D51" i="5"/>
  <c r="E51" i="5"/>
  <c r="F51" i="5"/>
  <c r="B52" i="5"/>
  <c r="C52" i="5"/>
  <c r="D52" i="5"/>
  <c r="E52" i="5"/>
  <c r="F52" i="5"/>
  <c r="B53" i="5"/>
  <c r="C53" i="5"/>
  <c r="D53" i="5"/>
  <c r="E53" i="5"/>
  <c r="F53" i="5"/>
  <c r="B54" i="5"/>
  <c r="C54" i="5"/>
  <c r="D54" i="5"/>
  <c r="E54" i="5"/>
  <c r="F54" i="5"/>
  <c r="B55" i="5"/>
  <c r="C55" i="5"/>
  <c r="D55" i="5"/>
  <c r="E55" i="5"/>
  <c r="B56" i="5"/>
  <c r="C56" i="5"/>
  <c r="D56" i="5"/>
  <c r="E56" i="5"/>
  <c r="F56" i="5"/>
  <c r="B57" i="5"/>
  <c r="C57" i="5"/>
  <c r="D57" i="5"/>
  <c r="E57" i="5"/>
  <c r="F57" i="5"/>
  <c r="BG30" i="5"/>
  <c r="BG31" i="5" s="1"/>
  <c r="BG32" i="5" s="1"/>
  <c r="BG33" i="5" s="1"/>
  <c r="BG34" i="5" s="1"/>
  <c r="BG35" i="5" s="1"/>
  <c r="BG36" i="5" s="1"/>
  <c r="BG37" i="5" s="1"/>
  <c r="BG38" i="5" s="1"/>
  <c r="BG39" i="5" s="1"/>
  <c r="BG40" i="5" s="1"/>
  <c r="BG41" i="5" s="1"/>
  <c r="BG42" i="5" s="1"/>
  <c r="BG43" i="5" s="1"/>
  <c r="BG44" i="5" s="1"/>
  <c r="BG45" i="5" s="1"/>
  <c r="BG46" i="5" s="1"/>
  <c r="BG47" i="5" s="1"/>
  <c r="BG48" i="5" s="1"/>
  <c r="BG49" i="5" s="1"/>
  <c r="BG50" i="5" s="1"/>
  <c r="BG51" i="5" s="1"/>
  <c r="BG52" i="5" s="1"/>
  <c r="BG53" i="5" s="1"/>
  <c r="BG54" i="5" s="1"/>
  <c r="AP40" i="5" l="1"/>
  <c r="AF154" i="5"/>
  <c r="AF144" i="5"/>
  <c r="AC98" i="5"/>
  <c r="AF134" i="5"/>
  <c r="AC91" i="5"/>
  <c r="AF122" i="5"/>
  <c r="AC83" i="5"/>
  <c r="W83" i="5" s="1"/>
  <c r="AF118" i="5"/>
  <c r="AF108" i="5"/>
  <c r="AC74" i="5"/>
  <c r="AF98" i="5"/>
  <c r="AC67" i="5"/>
  <c r="AF94" i="5"/>
  <c r="AF86" i="5"/>
  <c r="AC59" i="5"/>
  <c r="AF82" i="5"/>
  <c r="AF74" i="5"/>
  <c r="AC51" i="5"/>
  <c r="AF70" i="5"/>
  <c r="AF62" i="5"/>
  <c r="AC43" i="5"/>
  <c r="AF58" i="5"/>
  <c r="AF46" i="5"/>
  <c r="AF36" i="5"/>
  <c r="AC26" i="5"/>
  <c r="AF34" i="5"/>
  <c r="W34" i="5" s="1"/>
  <c r="AF153" i="5"/>
  <c r="AC104" i="5"/>
  <c r="AF151" i="5"/>
  <c r="AF143" i="5"/>
  <c r="AC97" i="5"/>
  <c r="AF141" i="5"/>
  <c r="AC96" i="5"/>
  <c r="AF139" i="5"/>
  <c r="AF131" i="5"/>
  <c r="AC89" i="5"/>
  <c r="AF129" i="5"/>
  <c r="AC88" i="5"/>
  <c r="AF127" i="5"/>
  <c r="AF119" i="5"/>
  <c r="AC81" i="5"/>
  <c r="AF117" i="5"/>
  <c r="AC80" i="5"/>
  <c r="AF115" i="5"/>
  <c r="AF107" i="5"/>
  <c r="AC73" i="5"/>
  <c r="AF105" i="5"/>
  <c r="AC72" i="5"/>
  <c r="AF103" i="5"/>
  <c r="AF95" i="5"/>
  <c r="AC65" i="5"/>
  <c r="AF93" i="5"/>
  <c r="AC64" i="5"/>
  <c r="AF91" i="5"/>
  <c r="AF83" i="5"/>
  <c r="AC57" i="5"/>
  <c r="AF81" i="5"/>
  <c r="AC56" i="5"/>
  <c r="AF79" i="5"/>
  <c r="AF71" i="5"/>
  <c r="AC49" i="5"/>
  <c r="AF69" i="5"/>
  <c r="AC48" i="5"/>
  <c r="AF67" i="5"/>
  <c r="AF59" i="5"/>
  <c r="AC41" i="5"/>
  <c r="AF57" i="5"/>
  <c r="AC40" i="5"/>
  <c r="AF55" i="5"/>
  <c r="AF47" i="5"/>
  <c r="AC33" i="5"/>
  <c r="AF45" i="5"/>
  <c r="AC32" i="5"/>
  <c r="AF43" i="5"/>
  <c r="W43" i="5" s="1"/>
  <c r="AF35" i="5"/>
  <c r="AC25" i="5"/>
  <c r="AF33" i="5"/>
  <c r="AC24" i="5"/>
  <c r="AF31" i="5"/>
  <c r="W31" i="5" s="1"/>
  <c r="AF146" i="5"/>
  <c r="AC99" i="5"/>
  <c r="AF142" i="5"/>
  <c r="AF132" i="5"/>
  <c r="AC90" i="5"/>
  <c r="AF130" i="5"/>
  <c r="AF120" i="5"/>
  <c r="AC82" i="5"/>
  <c r="W82" i="5" s="1"/>
  <c r="AF110" i="5"/>
  <c r="AC75" i="5"/>
  <c r="AF106" i="5"/>
  <c r="AF96" i="5"/>
  <c r="AC66" i="5"/>
  <c r="AF84" i="5"/>
  <c r="AC58" i="5"/>
  <c r="AF72" i="5"/>
  <c r="AC50" i="5"/>
  <c r="AF60" i="5"/>
  <c r="AC42" i="5"/>
  <c r="AF50" i="5"/>
  <c r="AC35" i="5"/>
  <c r="AF48" i="5"/>
  <c r="AC34" i="5"/>
  <c r="AF38" i="5"/>
  <c r="AC27" i="5"/>
  <c r="AF152" i="5"/>
  <c r="AC103" i="5"/>
  <c r="AF150" i="5"/>
  <c r="AC102" i="5"/>
  <c r="AF148" i="5"/>
  <c r="AF140" i="5"/>
  <c r="AC95" i="5"/>
  <c r="W95" i="5" s="1"/>
  <c r="AF138" i="5"/>
  <c r="AC94" i="5"/>
  <c r="AF136" i="5"/>
  <c r="AF128" i="5"/>
  <c r="AC87" i="5"/>
  <c r="AF126" i="5"/>
  <c r="AC86" i="5"/>
  <c r="AF124" i="5"/>
  <c r="AF116" i="5"/>
  <c r="AC79" i="5"/>
  <c r="AF114" i="5"/>
  <c r="AC78" i="5"/>
  <c r="AF112" i="5"/>
  <c r="AF104" i="5"/>
  <c r="AC71" i="5"/>
  <c r="AF102" i="5"/>
  <c r="AC70" i="5"/>
  <c r="AF100" i="5"/>
  <c r="AF92" i="5"/>
  <c r="AC63" i="5"/>
  <c r="AF90" i="5"/>
  <c r="AC62" i="5"/>
  <c r="AF88" i="5"/>
  <c r="AF80" i="5"/>
  <c r="AC55" i="5"/>
  <c r="AF78" i="5"/>
  <c r="AC54" i="5"/>
  <c r="AF76" i="5"/>
  <c r="AF68" i="5"/>
  <c r="AC47" i="5"/>
  <c r="AF66" i="5"/>
  <c r="AC46" i="5"/>
  <c r="AF64" i="5"/>
  <c r="AF56" i="5"/>
  <c r="AC39" i="5"/>
  <c r="AF54" i="5"/>
  <c r="AC38" i="5"/>
  <c r="AF52" i="5"/>
  <c r="AF44" i="5"/>
  <c r="AC31" i="5"/>
  <c r="AF42" i="5"/>
  <c r="AC30" i="5"/>
  <c r="AF40" i="5"/>
  <c r="AF32" i="5"/>
  <c r="AC23" i="5"/>
  <c r="AF30" i="5"/>
  <c r="AC22" i="5"/>
  <c r="AF149" i="5"/>
  <c r="AC101" i="5"/>
  <c r="AF147" i="5"/>
  <c r="AC100" i="5"/>
  <c r="AF145" i="5"/>
  <c r="AF137" i="5"/>
  <c r="AC93" i="5"/>
  <c r="AF135" i="5"/>
  <c r="AC92" i="5"/>
  <c r="AF133" i="5"/>
  <c r="AF125" i="5"/>
  <c r="AC85" i="5"/>
  <c r="AF123" i="5"/>
  <c r="AC84" i="5"/>
  <c r="AF121" i="5"/>
  <c r="AF113" i="5"/>
  <c r="AC77" i="5"/>
  <c r="W77" i="5" s="1"/>
  <c r="AF111" i="5"/>
  <c r="AC76" i="5"/>
  <c r="AF109" i="5"/>
  <c r="AF101" i="5"/>
  <c r="AC69" i="5"/>
  <c r="AF99" i="5"/>
  <c r="AC68" i="5"/>
  <c r="AF97" i="5"/>
  <c r="AF89" i="5"/>
  <c r="AC61" i="5"/>
  <c r="AF87" i="5"/>
  <c r="AC60" i="5"/>
  <c r="AF85" i="5"/>
  <c r="AF77" i="5"/>
  <c r="AC53" i="5"/>
  <c r="AF75" i="5"/>
  <c r="AC52" i="5"/>
  <c r="AF73" i="5"/>
  <c r="AF65" i="5"/>
  <c r="AC45" i="5"/>
  <c r="AF63" i="5"/>
  <c r="AC44" i="5"/>
  <c r="AF61" i="5"/>
  <c r="AF53" i="5"/>
  <c r="AC37" i="5"/>
  <c r="AF51" i="5"/>
  <c r="AC36" i="5"/>
  <c r="AF49" i="5"/>
  <c r="AF41" i="5"/>
  <c r="AC29" i="5"/>
  <c r="AF39" i="5"/>
  <c r="AC28" i="5"/>
  <c r="AF37" i="5"/>
  <c r="W37" i="5" s="1"/>
  <c r="AF29" i="5"/>
  <c r="AC21" i="5"/>
  <c r="AI203" i="5"/>
  <c r="AL252" i="5"/>
  <c r="W252" i="5" s="1"/>
  <c r="AL244" i="5"/>
  <c r="W244" i="5" s="1"/>
  <c r="AI190" i="5"/>
  <c r="AL236" i="5"/>
  <c r="W236" i="5" s="1"/>
  <c r="AI184" i="5"/>
  <c r="AL228" i="5"/>
  <c r="W228" i="5" s="1"/>
  <c r="AI177" i="5"/>
  <c r="AL220" i="5"/>
  <c r="W220" i="5" s="1"/>
  <c r="AI171" i="5"/>
  <c r="AL212" i="5"/>
  <c r="W212" i="5" s="1"/>
  <c r="AL204" i="5"/>
  <c r="AI158" i="5"/>
  <c r="AL196" i="5"/>
  <c r="AI155" i="5"/>
  <c r="AL192" i="5"/>
  <c r="AL184" i="5"/>
  <c r="W184" i="5" s="1"/>
  <c r="AI142" i="5"/>
  <c r="AL176" i="5"/>
  <c r="AI136" i="5"/>
  <c r="AL168" i="5"/>
  <c r="W168" i="5" s="1"/>
  <c r="AI129" i="5"/>
  <c r="AL160" i="5"/>
  <c r="AI123" i="5"/>
  <c r="AL152" i="5"/>
  <c r="W152" i="5" s="1"/>
  <c r="AL144" i="5"/>
  <c r="AL136" i="5"/>
  <c r="W136" i="5" s="1"/>
  <c r="AI110" i="5"/>
  <c r="AI104" i="5"/>
  <c r="AL128" i="5"/>
  <c r="AI97" i="5"/>
  <c r="AL120" i="5"/>
  <c r="AI91" i="5"/>
  <c r="AL112" i="5"/>
  <c r="AL104" i="5"/>
  <c r="AI78" i="5"/>
  <c r="AL96" i="5"/>
  <c r="AI72" i="5"/>
  <c r="AL88" i="5"/>
  <c r="AI65" i="5"/>
  <c r="AL80" i="5"/>
  <c r="AI59" i="5"/>
  <c r="AL72" i="5"/>
  <c r="W72" i="5" s="1"/>
  <c r="AL64" i="5"/>
  <c r="AI40" i="5"/>
  <c r="AL48" i="5"/>
  <c r="AL251" i="5"/>
  <c r="W251" i="5" s="1"/>
  <c r="AI202" i="5"/>
  <c r="AL247" i="5"/>
  <c r="W247" i="5" s="1"/>
  <c r="AI199" i="5"/>
  <c r="AL243" i="5"/>
  <c r="W243" i="5" s="1"/>
  <c r="AI196" i="5"/>
  <c r="AL239" i="5"/>
  <c r="W239" i="5" s="1"/>
  <c r="AL235" i="5"/>
  <c r="W235" i="5" s="1"/>
  <c r="AI189" i="5"/>
  <c r="AL231" i="5"/>
  <c r="W231" i="5" s="1"/>
  <c r="AI186" i="5"/>
  <c r="AL227" i="5"/>
  <c r="W227" i="5" s="1"/>
  <c r="AI183" i="5"/>
  <c r="AL223" i="5"/>
  <c r="W223" i="5" s="1"/>
  <c r="AI180" i="5"/>
  <c r="AL219" i="5"/>
  <c r="W219" i="5" s="1"/>
  <c r="AL215" i="5"/>
  <c r="W215" i="5" s="1"/>
  <c r="AI173" i="5"/>
  <c r="AL211" i="5"/>
  <c r="W211" i="5" s="1"/>
  <c r="AI170" i="5"/>
  <c r="AL207" i="5"/>
  <c r="W207" i="5" s="1"/>
  <c r="AI167" i="5"/>
  <c r="AL203" i="5"/>
  <c r="W203" i="5" s="1"/>
  <c r="AI164" i="5"/>
  <c r="AL199" i="5"/>
  <c r="W199" i="5" s="1"/>
  <c r="AL195" i="5"/>
  <c r="W195" i="5" s="1"/>
  <c r="AI157" i="5"/>
  <c r="AL191" i="5"/>
  <c r="W191" i="5" s="1"/>
  <c r="AI154" i="5"/>
  <c r="AI151" i="5"/>
  <c r="AL187" i="5"/>
  <c r="W187" i="5" s="1"/>
  <c r="AL183" i="5"/>
  <c r="W183" i="5" s="1"/>
  <c r="AI148" i="5"/>
  <c r="AL179" i="5"/>
  <c r="W179" i="5" s="1"/>
  <c r="AL175" i="5"/>
  <c r="W175" i="5" s="1"/>
  <c r="AI141" i="5"/>
  <c r="AI138" i="5"/>
  <c r="AL171" i="5"/>
  <c r="W171" i="5" s="1"/>
  <c r="AL167" i="5"/>
  <c r="W167" i="5" s="1"/>
  <c r="AI135" i="5"/>
  <c r="AI132" i="5"/>
  <c r="AL163" i="5"/>
  <c r="W163" i="5" s="1"/>
  <c r="AL159" i="5"/>
  <c r="W159" i="5" s="1"/>
  <c r="AL155" i="5"/>
  <c r="W155" i="5" s="1"/>
  <c r="AI125" i="5"/>
  <c r="AI122" i="5"/>
  <c r="AL151" i="5"/>
  <c r="W151" i="5" s="1"/>
  <c r="AI119" i="5"/>
  <c r="AL147" i="5"/>
  <c r="W147" i="5" s="1"/>
  <c r="AI116" i="5"/>
  <c r="AL143" i="5"/>
  <c r="W143" i="5" s="1"/>
  <c r="AL139" i="5"/>
  <c r="W139" i="5" s="1"/>
  <c r="AL135" i="5"/>
  <c r="W135" i="5" s="1"/>
  <c r="AI109" i="5"/>
  <c r="AI106" i="5"/>
  <c r="AL131" i="5"/>
  <c r="W131" i="5" s="1"/>
  <c r="AL127" i="5"/>
  <c r="AI103" i="5"/>
  <c r="AL123" i="5"/>
  <c r="W123" i="5" s="1"/>
  <c r="AI100" i="5"/>
  <c r="AL119" i="5"/>
  <c r="W119" i="5" s="1"/>
  <c r="AI93" i="5"/>
  <c r="AL115" i="5"/>
  <c r="W115" i="5" s="1"/>
  <c r="AI90" i="5"/>
  <c r="AL111" i="5"/>
  <c r="W111" i="5" s="1"/>
  <c r="AI87" i="5"/>
  <c r="AL107" i="5"/>
  <c r="W107" i="5" s="1"/>
  <c r="AI84" i="5"/>
  <c r="AL103" i="5"/>
  <c r="AL99" i="5"/>
  <c r="AI77" i="5"/>
  <c r="AL95" i="5"/>
  <c r="AI74" i="5"/>
  <c r="AL91" i="5"/>
  <c r="AI71" i="5"/>
  <c r="AL87" i="5"/>
  <c r="AI68" i="5"/>
  <c r="AL83" i="5"/>
  <c r="AL79" i="5"/>
  <c r="AI61" i="5"/>
  <c r="AL75" i="5"/>
  <c r="W75" i="5" s="1"/>
  <c r="AI58" i="5"/>
  <c r="AL71" i="5"/>
  <c r="W71" i="5" s="1"/>
  <c r="AI55" i="5"/>
  <c r="AL67" i="5"/>
  <c r="W67" i="5" s="1"/>
  <c r="AI52" i="5"/>
  <c r="AL63" i="5"/>
  <c r="W63" i="5" s="1"/>
  <c r="AL59" i="5"/>
  <c r="W59" i="5" s="1"/>
  <c r="AI45" i="5"/>
  <c r="AL55" i="5"/>
  <c r="W55" i="5" s="1"/>
  <c r="AI42" i="5"/>
  <c r="AL51" i="5"/>
  <c r="W51" i="5" s="1"/>
  <c r="AI39" i="5"/>
  <c r="AL47" i="5"/>
  <c r="W47" i="5" s="1"/>
  <c r="AI200" i="5"/>
  <c r="AL248" i="5"/>
  <c r="W248" i="5" s="1"/>
  <c r="AI193" i="5"/>
  <c r="AL240" i="5"/>
  <c r="W240" i="5" s="1"/>
  <c r="AI187" i="5"/>
  <c r="AL232" i="5"/>
  <c r="W232" i="5" s="1"/>
  <c r="AL224" i="5"/>
  <c r="W224" i="5" s="1"/>
  <c r="AI174" i="5"/>
  <c r="AL216" i="5"/>
  <c r="W216" i="5" s="1"/>
  <c r="AI168" i="5"/>
  <c r="AL208" i="5"/>
  <c r="W208" i="5" s="1"/>
  <c r="AI161" i="5"/>
  <c r="AL200" i="5"/>
  <c r="W200" i="5" s="1"/>
  <c r="AI152" i="5"/>
  <c r="AL188" i="5"/>
  <c r="AI145" i="5"/>
  <c r="AL180" i="5"/>
  <c r="W180" i="5" s="1"/>
  <c r="AI139" i="5"/>
  <c r="AL172" i="5"/>
  <c r="AL164" i="5"/>
  <c r="W164" i="5" s="1"/>
  <c r="AI126" i="5"/>
  <c r="AL156" i="5"/>
  <c r="AI120" i="5"/>
  <c r="AL148" i="5"/>
  <c r="W148" i="5" s="1"/>
  <c r="AI113" i="5"/>
  <c r="AL140" i="5"/>
  <c r="AI107" i="5"/>
  <c r="AL132" i="5"/>
  <c r="W132" i="5" s="1"/>
  <c r="AL124" i="5"/>
  <c r="AI94" i="5"/>
  <c r="AL116" i="5"/>
  <c r="W116" i="5" s="1"/>
  <c r="AI88" i="5"/>
  <c r="AL108" i="5"/>
  <c r="W108" i="5" s="1"/>
  <c r="AI81" i="5"/>
  <c r="AL100" i="5"/>
  <c r="AI75" i="5"/>
  <c r="AL92" i="5"/>
  <c r="AL84" i="5"/>
  <c r="AI62" i="5"/>
  <c r="AL76" i="5"/>
  <c r="AI56" i="5"/>
  <c r="AL68" i="5"/>
  <c r="W68" i="5" s="1"/>
  <c r="AI49" i="5"/>
  <c r="AL60" i="5"/>
  <c r="AI46" i="5"/>
  <c r="AL56" i="5"/>
  <c r="AI43" i="5"/>
  <c r="AL52" i="5"/>
  <c r="W52" i="5" s="1"/>
  <c r="AL254" i="5"/>
  <c r="W254" i="5" s="1"/>
  <c r="AI201" i="5"/>
  <c r="AL250" i="5"/>
  <c r="W250" i="5" s="1"/>
  <c r="AI198" i="5"/>
  <c r="AL246" i="5"/>
  <c r="W246" i="5" s="1"/>
  <c r="AI195" i="5"/>
  <c r="AL242" i="5"/>
  <c r="W242" i="5" s="1"/>
  <c r="AI192" i="5"/>
  <c r="AL238" i="5"/>
  <c r="W238" i="5" s="1"/>
  <c r="AL234" i="5"/>
  <c r="W234" i="5" s="1"/>
  <c r="AI185" i="5"/>
  <c r="AL230" i="5"/>
  <c r="W230" i="5" s="1"/>
  <c r="AI182" i="5"/>
  <c r="AL226" i="5"/>
  <c r="W226" i="5" s="1"/>
  <c r="AI179" i="5"/>
  <c r="AL222" i="5"/>
  <c r="W222" i="5" s="1"/>
  <c r="AI176" i="5"/>
  <c r="AL218" i="5"/>
  <c r="W218" i="5" s="1"/>
  <c r="AL214" i="5"/>
  <c r="W214" i="5" s="1"/>
  <c r="AI169" i="5"/>
  <c r="AL210" i="5"/>
  <c r="W210" i="5" s="1"/>
  <c r="AI166" i="5"/>
  <c r="AL206" i="5"/>
  <c r="W206" i="5" s="1"/>
  <c r="AI163" i="5"/>
  <c r="AL202" i="5"/>
  <c r="W202" i="5" s="1"/>
  <c r="AI160" i="5"/>
  <c r="AL198" i="5"/>
  <c r="W198" i="5" s="1"/>
  <c r="AL194" i="5"/>
  <c r="W194" i="5" s="1"/>
  <c r="AL190" i="5"/>
  <c r="W190" i="5" s="1"/>
  <c r="AI153" i="5"/>
  <c r="AI150" i="5"/>
  <c r="AL186" i="5"/>
  <c r="W186" i="5" s="1"/>
  <c r="AI147" i="5"/>
  <c r="AL182" i="5"/>
  <c r="W182" i="5" s="1"/>
  <c r="AI144" i="5"/>
  <c r="AL178" i="5"/>
  <c r="W178" i="5" s="1"/>
  <c r="AL174" i="5"/>
  <c r="W174" i="5" s="1"/>
  <c r="AI137" i="5"/>
  <c r="AL170" i="5"/>
  <c r="W170" i="5" s="1"/>
  <c r="AI134" i="5"/>
  <c r="AL166" i="5"/>
  <c r="W166" i="5" s="1"/>
  <c r="AI131" i="5"/>
  <c r="AL162" i="5"/>
  <c r="W162" i="5" s="1"/>
  <c r="AI128" i="5"/>
  <c r="AL158" i="5"/>
  <c r="W158" i="5" s="1"/>
  <c r="AL154" i="5"/>
  <c r="W154" i="5" s="1"/>
  <c r="AI121" i="5"/>
  <c r="AL150" i="5"/>
  <c r="W150" i="5" s="1"/>
  <c r="AI118" i="5"/>
  <c r="AL146" i="5"/>
  <c r="W146" i="5" s="1"/>
  <c r="AI115" i="5"/>
  <c r="AL142" i="5"/>
  <c r="W142" i="5" s="1"/>
  <c r="AI112" i="5"/>
  <c r="AL138" i="5"/>
  <c r="W138" i="5" s="1"/>
  <c r="AL134" i="5"/>
  <c r="W134" i="5" s="1"/>
  <c r="AI105" i="5"/>
  <c r="AL130" i="5"/>
  <c r="W130" i="5" s="1"/>
  <c r="AI102" i="5"/>
  <c r="AL126" i="5"/>
  <c r="W126" i="5" s="1"/>
  <c r="AI99" i="5"/>
  <c r="AL122" i="5"/>
  <c r="W122" i="5" s="1"/>
  <c r="AI96" i="5"/>
  <c r="AL118" i="5"/>
  <c r="W118" i="5" s="1"/>
  <c r="AL114" i="5"/>
  <c r="W114" i="5" s="1"/>
  <c r="AI89" i="5"/>
  <c r="AL110" i="5"/>
  <c r="W110" i="5" s="1"/>
  <c r="AI86" i="5"/>
  <c r="AL106" i="5"/>
  <c r="W106" i="5" s="1"/>
  <c r="AI83" i="5"/>
  <c r="AL102" i="5"/>
  <c r="AI80" i="5"/>
  <c r="AL98" i="5"/>
  <c r="AL94" i="5"/>
  <c r="AI73" i="5"/>
  <c r="AL90" i="5"/>
  <c r="AI70" i="5"/>
  <c r="AL86" i="5"/>
  <c r="AI67" i="5"/>
  <c r="AL82" i="5"/>
  <c r="AI64" i="5"/>
  <c r="AL78" i="5"/>
  <c r="AL74" i="5"/>
  <c r="W74" i="5" s="1"/>
  <c r="AI57" i="5"/>
  <c r="AL70" i="5"/>
  <c r="AI54" i="5"/>
  <c r="AL66" i="5"/>
  <c r="W66" i="5" s="1"/>
  <c r="AI51" i="5"/>
  <c r="AL62" i="5"/>
  <c r="W62" i="5" s="1"/>
  <c r="AI48" i="5"/>
  <c r="AL58" i="5"/>
  <c r="W58" i="5" s="1"/>
  <c r="AL54" i="5"/>
  <c r="W54" i="5" s="1"/>
  <c r="AI41" i="5"/>
  <c r="AL50" i="5"/>
  <c r="W50" i="5" s="1"/>
  <c r="AI38" i="5"/>
  <c r="AL46" i="5"/>
  <c r="AI204" i="5"/>
  <c r="AL253" i="5"/>
  <c r="W253" i="5" s="1"/>
  <c r="AL249" i="5"/>
  <c r="W249" i="5" s="1"/>
  <c r="AI197" i="5"/>
  <c r="AL245" i="5"/>
  <c r="W245" i="5" s="1"/>
  <c r="AI194" i="5"/>
  <c r="AL241" i="5"/>
  <c r="W241" i="5" s="1"/>
  <c r="AI191" i="5"/>
  <c r="AL237" i="5"/>
  <c r="W237" i="5" s="1"/>
  <c r="AI188" i="5"/>
  <c r="AL233" i="5"/>
  <c r="W233" i="5" s="1"/>
  <c r="AL229" i="5"/>
  <c r="W229" i="5" s="1"/>
  <c r="AI181" i="5"/>
  <c r="AL225" i="5"/>
  <c r="W225" i="5" s="1"/>
  <c r="AI178" i="5"/>
  <c r="AL221" i="5"/>
  <c r="W221" i="5" s="1"/>
  <c r="AI175" i="5"/>
  <c r="AL217" i="5"/>
  <c r="W217" i="5" s="1"/>
  <c r="AI172" i="5"/>
  <c r="AL213" i="5"/>
  <c r="W213" i="5" s="1"/>
  <c r="AL209" i="5"/>
  <c r="W209" i="5" s="1"/>
  <c r="AI165" i="5"/>
  <c r="AL205" i="5"/>
  <c r="W205" i="5" s="1"/>
  <c r="AI162" i="5"/>
  <c r="AL201" i="5"/>
  <c r="W201" i="5" s="1"/>
  <c r="AI159" i="5"/>
  <c r="AL197" i="5"/>
  <c r="W197" i="5" s="1"/>
  <c r="AI156" i="5"/>
  <c r="AL193" i="5"/>
  <c r="W193" i="5" s="1"/>
  <c r="AL189" i="5"/>
  <c r="W189" i="5" s="1"/>
  <c r="AI149" i="5"/>
  <c r="AL185" i="5"/>
  <c r="W185" i="5" s="1"/>
  <c r="AI146" i="5"/>
  <c r="AL181" i="5"/>
  <c r="W181" i="5" s="1"/>
  <c r="AI143" i="5"/>
  <c r="AL177" i="5"/>
  <c r="W177" i="5" s="1"/>
  <c r="AI140" i="5"/>
  <c r="AL173" i="5"/>
  <c r="W173" i="5" s="1"/>
  <c r="AL169" i="5"/>
  <c r="W169" i="5" s="1"/>
  <c r="AI133" i="5"/>
  <c r="AL165" i="5"/>
  <c r="W165" i="5" s="1"/>
  <c r="AI130" i="5"/>
  <c r="AL161" i="5"/>
  <c r="W161" i="5" s="1"/>
  <c r="AI127" i="5"/>
  <c r="AL157" i="5"/>
  <c r="W157" i="5" s="1"/>
  <c r="AI124" i="5"/>
  <c r="AL153" i="5"/>
  <c r="W153" i="5" s="1"/>
  <c r="AL149" i="5"/>
  <c r="W149" i="5" s="1"/>
  <c r="AI117" i="5"/>
  <c r="AL145" i="5"/>
  <c r="W145" i="5" s="1"/>
  <c r="AI114" i="5"/>
  <c r="AL141" i="5"/>
  <c r="W141" i="5" s="1"/>
  <c r="AL137" i="5"/>
  <c r="W137" i="5" s="1"/>
  <c r="AI111" i="5"/>
  <c r="AI108" i="5"/>
  <c r="AL133" i="5"/>
  <c r="W133" i="5" s="1"/>
  <c r="AL129" i="5"/>
  <c r="W129" i="5" s="1"/>
  <c r="AI101" i="5"/>
  <c r="AL125" i="5"/>
  <c r="W125" i="5" s="1"/>
  <c r="AI98" i="5"/>
  <c r="AL121" i="5"/>
  <c r="W121" i="5" s="1"/>
  <c r="AI95" i="5"/>
  <c r="AL117" i="5"/>
  <c r="W117" i="5" s="1"/>
  <c r="AI92" i="5"/>
  <c r="AL113" i="5"/>
  <c r="W113" i="5" s="1"/>
  <c r="AL109" i="5"/>
  <c r="W109" i="5" s="1"/>
  <c r="AI85" i="5"/>
  <c r="AL105" i="5"/>
  <c r="W105" i="5" s="1"/>
  <c r="AI82" i="5"/>
  <c r="AL101" i="5"/>
  <c r="AI79" i="5"/>
  <c r="AL97" i="5"/>
  <c r="AI76" i="5"/>
  <c r="AL93" i="5"/>
  <c r="AL89" i="5"/>
  <c r="AI69" i="5"/>
  <c r="AL85" i="5"/>
  <c r="AI66" i="5"/>
  <c r="AL81" i="5"/>
  <c r="AI63" i="5"/>
  <c r="AL77" i="5"/>
  <c r="AI60" i="5"/>
  <c r="AL73" i="5"/>
  <c r="W73" i="5" s="1"/>
  <c r="AL69" i="5"/>
  <c r="W69" i="5" s="1"/>
  <c r="AI53" i="5"/>
  <c r="AL65" i="5"/>
  <c r="W65" i="5" s="1"/>
  <c r="AI50" i="5"/>
  <c r="AL61" i="5"/>
  <c r="W61" i="5" s="1"/>
  <c r="AI47" i="5"/>
  <c r="AL57" i="5"/>
  <c r="W57" i="5" s="1"/>
  <c r="AI44" i="5"/>
  <c r="W44" i="5" s="1"/>
  <c r="AL53" i="5"/>
  <c r="W53" i="5" s="1"/>
  <c r="AL49" i="5"/>
  <c r="AI37" i="5"/>
  <c r="AL45" i="5"/>
  <c r="W45" i="5" s="1"/>
  <c r="BF30" i="5"/>
  <c r="BF31" i="5" s="1"/>
  <c r="BF32" i="5" s="1"/>
  <c r="BF33" i="5" s="1"/>
  <c r="BF34" i="5" s="1"/>
  <c r="BF35" i="5" s="1"/>
  <c r="BF36" i="5" s="1"/>
  <c r="BF37" i="5" s="1"/>
  <c r="BF38" i="5" s="1"/>
  <c r="BF39" i="5" s="1"/>
  <c r="BF40" i="5" s="1"/>
  <c r="BF41" i="5" s="1"/>
  <c r="BF42" i="5" s="1"/>
  <c r="BF43" i="5" s="1"/>
  <c r="BF44" i="5" s="1"/>
  <c r="BF45" i="5" s="1"/>
  <c r="BF46" i="5" s="1"/>
  <c r="BF47" i="5" s="1"/>
  <c r="BF48" i="5" s="1"/>
  <c r="BF49" i="5" s="1"/>
  <c r="BF50" i="5" s="1"/>
  <c r="BF51" i="5" s="1"/>
  <c r="BF52" i="5" s="1"/>
  <c r="BF53" i="5" s="1"/>
  <c r="BF54" i="5" s="1"/>
  <c r="BI31" i="5"/>
  <c r="BI32" i="5" s="1"/>
  <c r="BI33" i="5" s="1"/>
  <c r="BI34" i="5" s="1"/>
  <c r="BI35" i="5" s="1"/>
  <c r="BI36" i="5" s="1"/>
  <c r="BI37" i="5" s="1"/>
  <c r="BI38" i="5" s="1"/>
  <c r="BI39" i="5" s="1"/>
  <c r="BI40" i="5" s="1"/>
  <c r="BI41" i="5" s="1"/>
  <c r="BI42" i="5" s="1"/>
  <c r="BI43" i="5" s="1"/>
  <c r="BI44" i="5" s="1"/>
  <c r="BI45" i="5" s="1"/>
  <c r="BI46" i="5" s="1"/>
  <c r="BI47" i="5" s="1"/>
  <c r="BI48" i="5" s="1"/>
  <c r="BI49" i="5" s="1"/>
  <c r="BI50" i="5" s="1"/>
  <c r="BI51" i="5" s="1"/>
  <c r="BI52" i="5" s="1"/>
  <c r="BI53" i="5" s="1"/>
  <c r="BI54" i="5" s="1"/>
  <c r="BH30" i="5"/>
  <c r="BH31" i="5" s="1"/>
  <c r="BH32" i="5" s="1"/>
  <c r="BH33" i="5" s="1"/>
  <c r="BH34" i="5" s="1"/>
  <c r="BH35" i="5" s="1"/>
  <c r="BH36" i="5" s="1"/>
  <c r="BH37" i="5" s="1"/>
  <c r="BH38" i="5" s="1"/>
  <c r="BH39" i="5" s="1"/>
  <c r="BH40" i="5" s="1"/>
  <c r="BH41" i="5" s="1"/>
  <c r="BH42" i="5" s="1"/>
  <c r="BH43" i="5" s="1"/>
  <c r="BH44" i="5" s="1"/>
  <c r="BH45" i="5" s="1"/>
  <c r="BH46" i="5" s="1"/>
  <c r="BH47" i="5" s="1"/>
  <c r="BH48" i="5" s="1"/>
  <c r="BH49" i="5" s="1"/>
  <c r="BH50" i="5" s="1"/>
  <c r="BH51" i="5" s="1"/>
  <c r="BH52" i="5" s="1"/>
  <c r="BH53" i="5" s="1"/>
  <c r="BH54" i="5" s="1"/>
  <c r="BJ30" i="5"/>
  <c r="BJ31" i="5" s="1"/>
  <c r="BJ32" i="5" s="1"/>
  <c r="BJ33" i="5" s="1"/>
  <c r="BJ34" i="5" s="1"/>
  <c r="BJ35" i="5" s="1"/>
  <c r="BJ36" i="5" s="1"/>
  <c r="BJ37" i="5" s="1"/>
  <c r="BJ38" i="5" s="1"/>
  <c r="BJ39" i="5" s="1"/>
  <c r="BJ40" i="5" s="1"/>
  <c r="BJ41" i="5" s="1"/>
  <c r="BJ42" i="5" s="1"/>
  <c r="BJ43" i="5" s="1"/>
  <c r="BJ44" i="5" s="1"/>
  <c r="BJ45" i="5" s="1"/>
  <c r="BJ46" i="5" s="1"/>
  <c r="BJ47" i="5" s="1"/>
  <c r="BJ48" i="5" s="1"/>
  <c r="BJ49" i="5" s="1"/>
  <c r="BJ50" i="5" s="1"/>
  <c r="BJ51" i="5" s="1"/>
  <c r="BJ52" i="5" s="1"/>
  <c r="BJ53" i="5" s="1"/>
  <c r="BJ54" i="5" s="1"/>
  <c r="J45" i="5"/>
  <c r="I45" i="5"/>
  <c r="H45" i="5"/>
  <c r="J41" i="5"/>
  <c r="I41" i="5"/>
  <c r="H41" i="5"/>
  <c r="H52" i="5"/>
  <c r="J52" i="5"/>
  <c r="I52" i="5"/>
  <c r="H48" i="5"/>
  <c r="I48" i="5"/>
  <c r="J48" i="5"/>
  <c r="H44" i="5"/>
  <c r="J44" i="5"/>
  <c r="I44" i="5"/>
  <c r="H40" i="5"/>
  <c r="I40" i="5"/>
  <c r="J40" i="5"/>
  <c r="H36" i="5"/>
  <c r="J36" i="5"/>
  <c r="I36" i="5"/>
  <c r="H32" i="5"/>
  <c r="J32" i="5"/>
  <c r="I32" i="5"/>
  <c r="H28" i="5"/>
  <c r="I28" i="5"/>
  <c r="J28" i="5"/>
  <c r="H24" i="5"/>
  <c r="I24" i="5"/>
  <c r="J24" i="5"/>
  <c r="H20" i="5"/>
  <c r="J20" i="5"/>
  <c r="I20" i="5"/>
  <c r="H16" i="5"/>
  <c r="I16" i="5"/>
  <c r="J16" i="5"/>
  <c r="I12" i="5"/>
  <c r="J12" i="5"/>
  <c r="H12" i="5"/>
  <c r="J53" i="5"/>
  <c r="I53" i="5"/>
  <c r="H53" i="5"/>
  <c r="J37" i="5"/>
  <c r="I37" i="5"/>
  <c r="H37" i="5"/>
  <c r="J33" i="5"/>
  <c r="I33" i="5"/>
  <c r="H33" i="5"/>
  <c r="J25" i="5"/>
  <c r="I25" i="5"/>
  <c r="H25" i="5"/>
  <c r="J21" i="5"/>
  <c r="I21" i="5"/>
  <c r="H21" i="5"/>
  <c r="J13" i="5"/>
  <c r="I13" i="5"/>
  <c r="H13" i="5"/>
  <c r="J51" i="5"/>
  <c r="I51" i="5"/>
  <c r="H51" i="5"/>
  <c r="H47" i="5"/>
  <c r="J47" i="5"/>
  <c r="I47" i="5"/>
  <c r="H43" i="5"/>
  <c r="J43" i="5"/>
  <c r="I43" i="5"/>
  <c r="H39" i="5"/>
  <c r="J39" i="5"/>
  <c r="I39" i="5"/>
  <c r="J35" i="5"/>
  <c r="I35" i="5"/>
  <c r="H35" i="5"/>
  <c r="H31" i="5"/>
  <c r="J31" i="5"/>
  <c r="I31" i="5"/>
  <c r="H27" i="5"/>
  <c r="J27" i="5"/>
  <c r="I27" i="5"/>
  <c r="J23" i="5"/>
  <c r="I23" i="5"/>
  <c r="H23" i="5"/>
  <c r="H19" i="5"/>
  <c r="J19" i="5"/>
  <c r="I19" i="5"/>
  <c r="H15" i="5"/>
  <c r="J15" i="5"/>
  <c r="I15" i="5"/>
  <c r="J11" i="5"/>
  <c r="I11" i="5"/>
  <c r="H11" i="5"/>
  <c r="J49" i="5"/>
  <c r="I49" i="5"/>
  <c r="H49" i="5"/>
  <c r="J29" i="5"/>
  <c r="I29" i="5"/>
  <c r="H29" i="5"/>
  <c r="J17" i="5"/>
  <c r="I17" i="5"/>
  <c r="H17" i="5"/>
  <c r="J54" i="5"/>
  <c r="I54" i="5"/>
  <c r="H54" i="5"/>
  <c r="J50" i="5"/>
  <c r="I50" i="5"/>
  <c r="H50" i="5"/>
  <c r="J46" i="5"/>
  <c r="I46" i="5"/>
  <c r="H46" i="5"/>
  <c r="J42" i="5"/>
  <c r="I42" i="5"/>
  <c r="H42" i="5"/>
  <c r="J38" i="5"/>
  <c r="I38" i="5"/>
  <c r="H38" i="5"/>
  <c r="J34" i="5"/>
  <c r="I34" i="5"/>
  <c r="H34" i="5"/>
  <c r="J30" i="5"/>
  <c r="I30" i="5"/>
  <c r="H30" i="5"/>
  <c r="J26" i="5"/>
  <c r="I26" i="5"/>
  <c r="H26" i="5"/>
  <c r="J22" i="5"/>
  <c r="I22" i="5"/>
  <c r="H22" i="5"/>
  <c r="J18" i="5"/>
  <c r="I18" i="5"/>
  <c r="H18" i="5"/>
  <c r="J14" i="5"/>
  <c r="I14" i="5"/>
  <c r="H14" i="5"/>
  <c r="I10" i="5"/>
  <c r="H10" i="5"/>
  <c r="J10" i="5"/>
  <c r="AQ9" i="5"/>
  <c r="AQ10" i="5"/>
  <c r="AR8" i="5" s="1"/>
  <c r="AR7" i="5"/>
  <c r="AQ8" i="5"/>
  <c r="AR9" i="5"/>
  <c r="W98" i="5" l="1"/>
  <c r="X98" i="5" s="1"/>
  <c r="W60" i="5"/>
  <c r="W64" i="5"/>
  <c r="W120" i="5"/>
  <c r="W192" i="5"/>
  <c r="W204" i="5"/>
  <c r="X204" i="5" s="1"/>
  <c r="W40" i="5"/>
  <c r="X40" i="5" s="1"/>
  <c r="W124" i="5"/>
  <c r="W172" i="5"/>
  <c r="W188" i="5"/>
  <c r="W160" i="5"/>
  <c r="W176" i="5"/>
  <c r="X44" i="5"/>
  <c r="Y44" i="5"/>
  <c r="W56" i="5"/>
  <c r="X56" i="5" s="1"/>
  <c r="W140" i="5"/>
  <c r="Y140" i="5" s="1"/>
  <c r="W156" i="5"/>
  <c r="W48" i="5"/>
  <c r="W112" i="5"/>
  <c r="W128" i="5"/>
  <c r="W144" i="5"/>
  <c r="W196" i="5"/>
  <c r="X196" i="5" s="1"/>
  <c r="W97" i="5"/>
  <c r="W49" i="5"/>
  <c r="Y49" i="5" s="1"/>
  <c r="W70" i="5"/>
  <c r="W76" i="5"/>
  <c r="X43" i="5"/>
  <c r="Y43" i="5"/>
  <c r="Y34" i="5"/>
  <c r="X34" i="5"/>
  <c r="W46" i="5"/>
  <c r="W127" i="5"/>
  <c r="X127" i="5" s="1"/>
  <c r="Y31" i="5"/>
  <c r="X31" i="5"/>
  <c r="Y37" i="5"/>
  <c r="X37" i="5"/>
  <c r="X57" i="5"/>
  <c r="Y57" i="5"/>
  <c r="Y109" i="5"/>
  <c r="X109" i="5"/>
  <c r="Y173" i="5"/>
  <c r="X173" i="5"/>
  <c r="Y181" i="5"/>
  <c r="X181" i="5"/>
  <c r="Y217" i="5"/>
  <c r="X217" i="5"/>
  <c r="Y50" i="5"/>
  <c r="X50" i="5"/>
  <c r="Y122" i="5"/>
  <c r="X122" i="5"/>
  <c r="Y158" i="5"/>
  <c r="X158" i="5"/>
  <c r="Y174" i="5"/>
  <c r="X174" i="5"/>
  <c r="Y202" i="5"/>
  <c r="X202" i="5"/>
  <c r="Y238" i="5"/>
  <c r="X238" i="5"/>
  <c r="Y254" i="5"/>
  <c r="X254" i="5"/>
  <c r="Y180" i="5"/>
  <c r="X180" i="5"/>
  <c r="Y63" i="5"/>
  <c r="X63" i="5"/>
  <c r="Y115" i="5"/>
  <c r="X115" i="5"/>
  <c r="Y151" i="5"/>
  <c r="X151" i="5"/>
  <c r="Y175" i="5"/>
  <c r="X175" i="5"/>
  <c r="Y211" i="5"/>
  <c r="X211" i="5"/>
  <c r="Y247" i="5"/>
  <c r="X247" i="5"/>
  <c r="X152" i="5"/>
  <c r="Y152" i="5"/>
  <c r="Y220" i="5"/>
  <c r="X220" i="5"/>
  <c r="W78" i="5"/>
  <c r="Y78" i="5" s="1"/>
  <c r="W80" i="5"/>
  <c r="Y113" i="5"/>
  <c r="X113" i="5"/>
  <c r="X121" i="5"/>
  <c r="Y121" i="5"/>
  <c r="Y129" i="5"/>
  <c r="X129" i="5"/>
  <c r="Y137" i="5"/>
  <c r="X137" i="5"/>
  <c r="Y157" i="5"/>
  <c r="X157" i="5"/>
  <c r="X165" i="5"/>
  <c r="Y165" i="5"/>
  <c r="Y193" i="5"/>
  <c r="X193" i="5"/>
  <c r="Y201" i="5"/>
  <c r="X201" i="5"/>
  <c r="Y209" i="5"/>
  <c r="X209" i="5"/>
  <c r="Y237" i="5"/>
  <c r="X237" i="5"/>
  <c r="Y245" i="5"/>
  <c r="X245" i="5"/>
  <c r="Y62" i="5"/>
  <c r="X62" i="5"/>
  <c r="Y106" i="5"/>
  <c r="X106" i="5"/>
  <c r="X114" i="5"/>
  <c r="Y114" i="5"/>
  <c r="Y142" i="5"/>
  <c r="X142" i="5"/>
  <c r="Y150" i="5"/>
  <c r="X150" i="5"/>
  <c r="X178" i="5"/>
  <c r="Y178" i="5"/>
  <c r="Y186" i="5"/>
  <c r="X186" i="5"/>
  <c r="Y194" i="5"/>
  <c r="X194" i="5"/>
  <c r="Y222" i="5"/>
  <c r="X222" i="5"/>
  <c r="Y230" i="5"/>
  <c r="X230" i="5"/>
  <c r="X52" i="5"/>
  <c r="Y52" i="5"/>
  <c r="X60" i="5"/>
  <c r="Y60" i="5"/>
  <c r="Y132" i="5"/>
  <c r="X132" i="5"/>
  <c r="Y148" i="5"/>
  <c r="X148" i="5"/>
  <c r="Y164" i="5"/>
  <c r="X164" i="5"/>
  <c r="X240" i="5"/>
  <c r="Y240" i="5"/>
  <c r="X47" i="5"/>
  <c r="Y47" i="5"/>
  <c r="X55" i="5"/>
  <c r="Y55" i="5"/>
  <c r="Y163" i="5"/>
  <c r="X163" i="5"/>
  <c r="Y171" i="5"/>
  <c r="X171" i="5"/>
  <c r="Y179" i="5"/>
  <c r="X179" i="5"/>
  <c r="Y195" i="5"/>
  <c r="X195" i="5"/>
  <c r="X223" i="5"/>
  <c r="Y223" i="5"/>
  <c r="Y231" i="5"/>
  <c r="X231" i="5"/>
  <c r="X64" i="5"/>
  <c r="Y64" i="5"/>
  <c r="W85" i="5"/>
  <c r="W100" i="5"/>
  <c r="W86" i="5"/>
  <c r="W103" i="5"/>
  <c r="Y103" i="5" s="1"/>
  <c r="W88" i="5"/>
  <c r="Y88" i="5" s="1"/>
  <c r="X108" i="5"/>
  <c r="Y108" i="5"/>
  <c r="X200" i="5"/>
  <c r="Y200" i="5"/>
  <c r="Y123" i="5"/>
  <c r="X123" i="5"/>
  <c r="X159" i="5"/>
  <c r="Y159" i="5"/>
  <c r="Y187" i="5"/>
  <c r="X187" i="5"/>
  <c r="Y239" i="5"/>
  <c r="X239" i="5"/>
  <c r="X184" i="5"/>
  <c r="Y184" i="5"/>
  <c r="Y53" i="5"/>
  <c r="X53" i="5"/>
  <c r="Y61" i="5"/>
  <c r="X61" i="5"/>
  <c r="Y69" i="5"/>
  <c r="X69" i="5"/>
  <c r="Y105" i="5"/>
  <c r="X105" i="5"/>
  <c r="X133" i="5"/>
  <c r="Y133" i="5"/>
  <c r="Y141" i="5"/>
  <c r="X141" i="5"/>
  <c r="Y149" i="5"/>
  <c r="X149" i="5"/>
  <c r="Y177" i="5"/>
  <c r="X177" i="5"/>
  <c r="Y185" i="5"/>
  <c r="X185" i="5"/>
  <c r="Y213" i="5"/>
  <c r="X213" i="5"/>
  <c r="Y221" i="5"/>
  <c r="X221" i="5"/>
  <c r="X229" i="5"/>
  <c r="Y229" i="5"/>
  <c r="X54" i="5"/>
  <c r="Y54" i="5"/>
  <c r="Y118" i="5"/>
  <c r="X118" i="5"/>
  <c r="Y126" i="5"/>
  <c r="X126" i="5"/>
  <c r="Y134" i="5"/>
  <c r="X134" i="5"/>
  <c r="Y162" i="5"/>
  <c r="X162" i="5"/>
  <c r="Y170" i="5"/>
  <c r="X170" i="5"/>
  <c r="Y198" i="5"/>
  <c r="X198" i="5"/>
  <c r="Y206" i="5"/>
  <c r="X206" i="5"/>
  <c r="X214" i="5"/>
  <c r="Y214" i="5"/>
  <c r="X242" i="5"/>
  <c r="Y242" i="5"/>
  <c r="Y250" i="5"/>
  <c r="X250" i="5"/>
  <c r="Y116" i="5"/>
  <c r="X116" i="5"/>
  <c r="Y188" i="5"/>
  <c r="X188" i="5"/>
  <c r="X208" i="5"/>
  <c r="Y208" i="5"/>
  <c r="X224" i="5"/>
  <c r="Y224" i="5"/>
  <c r="X67" i="5"/>
  <c r="Y67" i="5"/>
  <c r="Y75" i="5"/>
  <c r="X75" i="5"/>
  <c r="Y111" i="5"/>
  <c r="X111" i="5"/>
  <c r="Y119" i="5"/>
  <c r="X119" i="5"/>
  <c r="Y135" i="5"/>
  <c r="X135" i="5"/>
  <c r="Y147" i="5"/>
  <c r="X147" i="5"/>
  <c r="Y199" i="5"/>
  <c r="X199" i="5"/>
  <c r="Y207" i="5"/>
  <c r="X207" i="5"/>
  <c r="Y215" i="5"/>
  <c r="X215" i="5"/>
  <c r="Y243" i="5"/>
  <c r="X243" i="5"/>
  <c r="Y251" i="5"/>
  <c r="X251" i="5"/>
  <c r="X72" i="5"/>
  <c r="Y72" i="5"/>
  <c r="X136" i="5"/>
  <c r="Y136" i="5"/>
  <c r="X160" i="5"/>
  <c r="Y160" i="5"/>
  <c r="Y212" i="5"/>
  <c r="X212" i="5"/>
  <c r="Y228" i="5"/>
  <c r="X228" i="5"/>
  <c r="Y244" i="5"/>
  <c r="X244" i="5"/>
  <c r="W93" i="5"/>
  <c r="W79" i="5"/>
  <c r="W94" i="5"/>
  <c r="W99" i="5"/>
  <c r="W81" i="5"/>
  <c r="W96" i="5"/>
  <c r="X96" i="5" s="1"/>
  <c r="W91" i="5"/>
  <c r="X65" i="5"/>
  <c r="Y65" i="5"/>
  <c r="Y145" i="5"/>
  <c r="X145" i="5"/>
  <c r="Y189" i="5"/>
  <c r="X189" i="5"/>
  <c r="Y225" i="5"/>
  <c r="X225" i="5"/>
  <c r="Y253" i="5"/>
  <c r="X253" i="5"/>
  <c r="Y130" i="5"/>
  <c r="X130" i="5"/>
  <c r="Y166" i="5"/>
  <c r="X166" i="5"/>
  <c r="Y190" i="5"/>
  <c r="X190" i="5"/>
  <c r="X210" i="5"/>
  <c r="Y210" i="5"/>
  <c r="Y246" i="5"/>
  <c r="X246" i="5"/>
  <c r="X216" i="5"/>
  <c r="Y216" i="5"/>
  <c r="X71" i="5"/>
  <c r="Y71" i="5"/>
  <c r="Y107" i="5"/>
  <c r="X107" i="5"/>
  <c r="Y143" i="5"/>
  <c r="X143" i="5"/>
  <c r="Y167" i="5"/>
  <c r="X167" i="5"/>
  <c r="Y203" i="5"/>
  <c r="X203" i="5"/>
  <c r="X168" i="5"/>
  <c r="Y168" i="5"/>
  <c r="X236" i="5"/>
  <c r="Y236" i="5"/>
  <c r="W92" i="5"/>
  <c r="Y45" i="5"/>
  <c r="X45" i="5"/>
  <c r="Y73" i="5"/>
  <c r="X73" i="5"/>
  <c r="Y117" i="5"/>
  <c r="X117" i="5"/>
  <c r="Y125" i="5"/>
  <c r="X125" i="5"/>
  <c r="Y153" i="5"/>
  <c r="X153" i="5"/>
  <c r="Y161" i="5"/>
  <c r="X161" i="5"/>
  <c r="Y169" i="5"/>
  <c r="X169" i="5"/>
  <c r="X197" i="5"/>
  <c r="Y197" i="5"/>
  <c r="Y205" i="5"/>
  <c r="X205" i="5"/>
  <c r="Y233" i="5"/>
  <c r="X233" i="5"/>
  <c r="Y241" i="5"/>
  <c r="X241" i="5"/>
  <c r="X249" i="5"/>
  <c r="Y249" i="5"/>
  <c r="Y58" i="5"/>
  <c r="X58" i="5"/>
  <c r="Y66" i="5"/>
  <c r="X66" i="5"/>
  <c r="Y74" i="5"/>
  <c r="X74" i="5"/>
  <c r="Y110" i="5"/>
  <c r="X110" i="5"/>
  <c r="Y138" i="5"/>
  <c r="X138" i="5"/>
  <c r="X146" i="5"/>
  <c r="Y146" i="5"/>
  <c r="Y154" i="5"/>
  <c r="X154" i="5"/>
  <c r="Y182" i="5"/>
  <c r="X182" i="5"/>
  <c r="Y218" i="5"/>
  <c r="X218" i="5"/>
  <c r="Y226" i="5"/>
  <c r="X226" i="5"/>
  <c r="Y234" i="5"/>
  <c r="X234" i="5"/>
  <c r="X68" i="5"/>
  <c r="Y68" i="5"/>
  <c r="X232" i="5"/>
  <c r="Y232" i="5"/>
  <c r="X248" i="5"/>
  <c r="Y248" i="5"/>
  <c r="X51" i="5"/>
  <c r="Y51" i="5"/>
  <c r="X59" i="5"/>
  <c r="Y59" i="5"/>
  <c r="Y131" i="5"/>
  <c r="X131" i="5"/>
  <c r="Y139" i="5"/>
  <c r="X139" i="5"/>
  <c r="Y155" i="5"/>
  <c r="X155" i="5"/>
  <c r="Y183" i="5"/>
  <c r="X183" i="5"/>
  <c r="X191" i="5"/>
  <c r="Y191" i="5"/>
  <c r="Y219" i="5"/>
  <c r="X219" i="5"/>
  <c r="Y227" i="5"/>
  <c r="X227" i="5"/>
  <c r="Y235" i="5"/>
  <c r="X235" i="5"/>
  <c r="Y48" i="5"/>
  <c r="X48" i="5"/>
  <c r="X112" i="5"/>
  <c r="Y112" i="5"/>
  <c r="Y128" i="5"/>
  <c r="Y196" i="5"/>
  <c r="Y252" i="5"/>
  <c r="X252" i="5"/>
  <c r="W84" i="5"/>
  <c r="W101" i="5"/>
  <c r="W87" i="5"/>
  <c r="W102" i="5"/>
  <c r="W90" i="5"/>
  <c r="W89" i="5"/>
  <c r="W104" i="5"/>
  <c r="Y85" i="5"/>
  <c r="Y77" i="5"/>
  <c r="X77" i="5"/>
  <c r="X95" i="5"/>
  <c r="Y95" i="5"/>
  <c r="Y82" i="5"/>
  <c r="X82" i="5"/>
  <c r="Y97" i="5"/>
  <c r="X97" i="5"/>
  <c r="X83" i="5"/>
  <c r="Y83" i="5"/>
  <c r="Y98" i="5"/>
  <c r="X103" i="5"/>
  <c r="X79" i="5"/>
  <c r="Y79" i="5"/>
  <c r="Y96" i="5"/>
  <c r="R27" i="5"/>
  <c r="R35" i="5"/>
  <c r="R43" i="5"/>
  <c r="R51" i="5"/>
  <c r="R33" i="5"/>
  <c r="R12" i="5"/>
  <c r="R20" i="5"/>
  <c r="R36" i="5"/>
  <c r="R52" i="5"/>
  <c r="R45" i="5"/>
  <c r="R17" i="5"/>
  <c r="R7" i="5"/>
  <c r="R15" i="5"/>
  <c r="R47" i="5"/>
  <c r="R8" i="5"/>
  <c r="R40" i="5"/>
  <c r="R42" i="5"/>
  <c r="R10" i="5"/>
  <c r="R22" i="5"/>
  <c r="R38" i="5"/>
  <c r="R54" i="5"/>
  <c r="R49" i="5"/>
  <c r="R39" i="5"/>
  <c r="R25" i="5"/>
  <c r="R16" i="5"/>
  <c r="R32" i="5"/>
  <c r="R48" i="5"/>
  <c r="R41" i="5"/>
  <c r="R14" i="5"/>
  <c r="R30" i="5"/>
  <c r="R46" i="5"/>
  <c r="R23" i="5"/>
  <c r="R31" i="5"/>
  <c r="R13" i="5"/>
  <c r="R37" i="5"/>
  <c r="R24" i="5"/>
  <c r="R26" i="5"/>
  <c r="R6" i="5"/>
  <c r="R18" i="5"/>
  <c r="R34" i="5"/>
  <c r="R50" i="5"/>
  <c r="R9" i="5"/>
  <c r="R29" i="5"/>
  <c r="R5" i="5"/>
  <c r="R11" i="5"/>
  <c r="R19" i="5"/>
  <c r="R21" i="5"/>
  <c r="R53" i="5"/>
  <c r="R28" i="5"/>
  <c r="R44" i="5"/>
  <c r="N30" i="5"/>
  <c r="N37" i="5"/>
  <c r="N26" i="5"/>
  <c r="N42" i="5"/>
  <c r="N27" i="5"/>
  <c r="N35" i="5"/>
  <c r="N43" i="5"/>
  <c r="N51" i="5"/>
  <c r="N33" i="5"/>
  <c r="N12" i="5"/>
  <c r="N20" i="5"/>
  <c r="N36" i="5"/>
  <c r="N52" i="5"/>
  <c r="N45" i="5"/>
  <c r="N14" i="5"/>
  <c r="N17" i="5"/>
  <c r="N15" i="5"/>
  <c r="N31" i="5"/>
  <c r="N47" i="5"/>
  <c r="N24" i="5"/>
  <c r="N40" i="5"/>
  <c r="N10" i="5"/>
  <c r="N22" i="5"/>
  <c r="N38" i="5"/>
  <c r="N54" i="5"/>
  <c r="N49" i="5"/>
  <c r="N39" i="5"/>
  <c r="N25" i="5"/>
  <c r="N16" i="5"/>
  <c r="N32" i="5"/>
  <c r="N48" i="5"/>
  <c r="N41" i="5"/>
  <c r="N46" i="5"/>
  <c r="L10" i="5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N23" i="5"/>
  <c r="N13" i="5"/>
  <c r="N18" i="5"/>
  <c r="N34" i="5"/>
  <c r="N50" i="5"/>
  <c r="N29" i="5"/>
  <c r="N11" i="5"/>
  <c r="N19" i="5"/>
  <c r="N21" i="5"/>
  <c r="N53" i="5"/>
  <c r="N28" i="5"/>
  <c r="N44" i="5"/>
  <c r="I55" i="5"/>
  <c r="J55" i="5"/>
  <c r="Q17" i="5" s="1"/>
  <c r="H55" i="5"/>
  <c r="M20" i="5" s="1"/>
  <c r="AR10" i="5"/>
  <c r="Y56" i="5" l="1"/>
  <c r="Y204" i="5"/>
  <c r="Y40" i="5"/>
  <c r="X78" i="5"/>
  <c r="Y99" i="5"/>
  <c r="X49" i="5"/>
  <c r="Y124" i="5"/>
  <c r="X104" i="5"/>
  <c r="Y87" i="5"/>
  <c r="X91" i="5"/>
  <c r="Y94" i="5"/>
  <c r="X80" i="5"/>
  <c r="X124" i="5"/>
  <c r="Y102" i="5"/>
  <c r="Y92" i="5"/>
  <c r="X128" i="5"/>
  <c r="X176" i="5"/>
  <c r="X99" i="5"/>
  <c r="Y89" i="5"/>
  <c r="Y101" i="5"/>
  <c r="Y176" i="5"/>
  <c r="Y86" i="5"/>
  <c r="Y127" i="5"/>
  <c r="X76" i="5"/>
  <c r="X140" i="5"/>
  <c r="X120" i="5"/>
  <c r="X88" i="5"/>
  <c r="X85" i="5"/>
  <c r="Y90" i="5"/>
  <c r="X84" i="5"/>
  <c r="Y81" i="5"/>
  <c r="Y93" i="5"/>
  <c r="Y100" i="5"/>
  <c r="Y120" i="5"/>
  <c r="Y46" i="5"/>
  <c r="Y70" i="5"/>
  <c r="Y144" i="5"/>
  <c r="X156" i="5"/>
  <c r="X172" i="5"/>
  <c r="X192" i="5"/>
  <c r="Y80" i="5"/>
  <c r="X92" i="5"/>
  <c r="Y104" i="5"/>
  <c r="X93" i="5"/>
  <c r="X101" i="5"/>
  <c r="X144" i="5"/>
  <c r="X89" i="5"/>
  <c r="X86" i="5"/>
  <c r="Y156" i="5"/>
  <c r="Y172" i="5"/>
  <c r="Y192" i="5"/>
  <c r="X70" i="5"/>
  <c r="X81" i="5"/>
  <c r="X87" i="5"/>
  <c r="X46" i="5"/>
  <c r="Y76" i="5"/>
  <c r="X90" i="5"/>
  <c r="Y84" i="5"/>
  <c r="Y91" i="5"/>
  <c r="X94" i="5"/>
  <c r="X100" i="5"/>
  <c r="X102" i="5"/>
  <c r="M51" i="5"/>
  <c r="Q44" i="5"/>
  <c r="Q49" i="5"/>
  <c r="M47" i="5"/>
  <c r="M52" i="5"/>
  <c r="Q54" i="5"/>
  <c r="M53" i="5"/>
  <c r="Q50" i="5"/>
  <c r="M45" i="5"/>
  <c r="Q51" i="5"/>
  <c r="M44" i="5"/>
  <c r="M46" i="5"/>
  <c r="Q48" i="5"/>
  <c r="Q52" i="5"/>
  <c r="Q46" i="5"/>
  <c r="Q53" i="5"/>
  <c r="M50" i="5"/>
  <c r="M48" i="5"/>
  <c r="M49" i="5"/>
  <c r="M54" i="5"/>
  <c r="Q47" i="5"/>
  <c r="Q45" i="5"/>
  <c r="M34" i="5"/>
  <c r="M37" i="5"/>
  <c r="M41" i="5"/>
  <c r="M32" i="5"/>
  <c r="Q39" i="5"/>
  <c r="Q38" i="5"/>
  <c r="M42" i="5"/>
  <c r="M40" i="5"/>
  <c r="M36" i="5"/>
  <c r="Q35" i="5"/>
  <c r="Q37" i="5"/>
  <c r="M31" i="5"/>
  <c r="Q41" i="5"/>
  <c r="Q32" i="5"/>
  <c r="Q40" i="5"/>
  <c r="Q36" i="5"/>
  <c r="Q33" i="5"/>
  <c r="Q34" i="5"/>
  <c r="Q31" i="5"/>
  <c r="M39" i="5"/>
  <c r="M38" i="5"/>
  <c r="Q42" i="5"/>
  <c r="M33" i="5"/>
  <c r="M43" i="5"/>
  <c r="M35" i="5"/>
  <c r="Q43" i="5"/>
  <c r="Q28" i="5"/>
  <c r="Q23" i="5"/>
  <c r="Q30" i="5"/>
  <c r="M25" i="5"/>
  <c r="M22" i="5"/>
  <c r="M26" i="5"/>
  <c r="M24" i="5"/>
  <c r="Q25" i="5"/>
  <c r="Q27" i="5"/>
  <c r="Q21" i="5"/>
  <c r="M29" i="5"/>
  <c r="Q24" i="5"/>
  <c r="M23" i="5"/>
  <c r="M30" i="5"/>
  <c r="Q22" i="5"/>
  <c r="M28" i="5"/>
  <c r="M21" i="5"/>
  <c r="Q29" i="5"/>
  <c r="Q26" i="5"/>
  <c r="M27" i="5"/>
  <c r="W6" i="5"/>
  <c r="W5" i="5"/>
  <c r="M19" i="5"/>
  <c r="Q19" i="5"/>
  <c r="Q20" i="5"/>
  <c r="Q7" i="5"/>
  <c r="Q5" i="5"/>
  <c r="Q9" i="5"/>
  <c r="Q6" i="5"/>
  <c r="Q8" i="5"/>
  <c r="M10" i="5"/>
  <c r="M5" i="5"/>
  <c r="M8" i="5"/>
  <c r="M6" i="5"/>
  <c r="M9" i="5"/>
  <c r="M7" i="5"/>
  <c r="Q15" i="5"/>
  <c r="Q12" i="5"/>
  <c r="Q18" i="5"/>
  <c r="Q13" i="5"/>
  <c r="Q16" i="5"/>
  <c r="M14" i="5"/>
  <c r="M16" i="5"/>
  <c r="Q14" i="5"/>
  <c r="M15" i="5"/>
  <c r="M13" i="5"/>
  <c r="M18" i="5"/>
  <c r="M17" i="5"/>
  <c r="M12" i="5"/>
  <c r="Q11" i="5"/>
  <c r="Q10" i="5"/>
  <c r="M11" i="5"/>
  <c r="AR39" i="5"/>
  <c r="S49" i="5" s="1"/>
  <c r="AQ39" i="5"/>
  <c r="O44" i="5" s="1"/>
  <c r="BE9" i="5"/>
  <c r="BE13" i="5"/>
  <c r="BE17" i="5"/>
  <c r="BE21" i="5"/>
  <c r="BE25" i="5"/>
  <c r="BE29" i="5"/>
  <c r="BE33" i="5"/>
  <c r="BE37" i="5"/>
  <c r="BE41" i="5"/>
  <c r="BE45" i="5"/>
  <c r="BE49" i="5"/>
  <c r="BE53" i="5"/>
  <c r="BE50" i="5"/>
  <c r="BE8" i="5"/>
  <c r="BE16" i="5"/>
  <c r="BE24" i="5"/>
  <c r="BE32" i="5"/>
  <c r="BE40" i="5"/>
  <c r="BE52" i="5"/>
  <c r="BE6" i="5"/>
  <c r="BE10" i="5"/>
  <c r="BE14" i="5"/>
  <c r="BE18" i="5"/>
  <c r="BE22" i="5"/>
  <c r="BE26" i="5"/>
  <c r="BE30" i="5"/>
  <c r="BE34" i="5"/>
  <c r="BE38" i="5"/>
  <c r="BE42" i="5"/>
  <c r="BE46" i="5"/>
  <c r="BE54" i="5"/>
  <c r="BE12" i="5"/>
  <c r="BE20" i="5"/>
  <c r="BE28" i="5"/>
  <c r="BE36" i="5"/>
  <c r="BE44" i="5"/>
  <c r="BE48" i="5"/>
  <c r="BE7" i="5"/>
  <c r="BE11" i="5"/>
  <c r="BE15" i="5"/>
  <c r="BE19" i="5"/>
  <c r="BE23" i="5"/>
  <c r="BE27" i="5"/>
  <c r="BE31" i="5"/>
  <c r="BE35" i="5"/>
  <c r="BE39" i="5"/>
  <c r="BE43" i="5"/>
  <c r="BE47" i="5"/>
  <c r="BE51" i="5"/>
  <c r="BE5" i="5"/>
  <c r="Y5" i="5" l="1"/>
  <c r="X5" i="5"/>
  <c r="Y6" i="5"/>
  <c r="X6" i="5"/>
  <c r="X7" i="5"/>
  <c r="Y7" i="5"/>
  <c r="CG5" i="5"/>
  <c r="CG6" i="5" s="1"/>
  <c r="CG7" i="5" s="1"/>
  <c r="O50" i="5"/>
  <c r="P51" i="5"/>
  <c r="S45" i="5"/>
  <c r="P49" i="5"/>
  <c r="P47" i="5"/>
  <c r="O49" i="5"/>
  <c r="S47" i="5"/>
  <c r="S53" i="5"/>
  <c r="P54" i="5"/>
  <c r="P32" i="5"/>
  <c r="P53" i="5"/>
  <c r="O45" i="5"/>
  <c r="O54" i="5"/>
  <c r="P46" i="5"/>
  <c r="O48" i="5"/>
  <c r="S51" i="5"/>
  <c r="O53" i="5"/>
  <c r="P52" i="5"/>
  <c r="P48" i="5"/>
  <c r="O52" i="5"/>
  <c r="O51" i="5"/>
  <c r="S31" i="5"/>
  <c r="S54" i="5"/>
  <c r="S46" i="5"/>
  <c r="S50" i="5"/>
  <c r="S52" i="5"/>
  <c r="S44" i="5"/>
  <c r="P44" i="5"/>
  <c r="S48" i="5"/>
  <c r="P45" i="5"/>
  <c r="O46" i="5"/>
  <c r="O47" i="5"/>
  <c r="P50" i="5"/>
  <c r="O39" i="5"/>
  <c r="P27" i="5"/>
  <c r="O24" i="5"/>
  <c r="P21" i="5"/>
  <c r="P33" i="5"/>
  <c r="O38" i="5"/>
  <c r="O21" i="5"/>
  <c r="O28" i="5"/>
  <c r="P43" i="5"/>
  <c r="O35" i="5"/>
  <c r="S23" i="5"/>
  <c r="O30" i="5"/>
  <c r="P22" i="5"/>
  <c r="S22" i="5"/>
  <c r="S21" i="5"/>
  <c r="O22" i="5"/>
  <c r="S27" i="5"/>
  <c r="P24" i="5"/>
  <c r="S35" i="5"/>
  <c r="S38" i="5"/>
  <c r="P40" i="5"/>
  <c r="O37" i="5"/>
  <c r="P36" i="5"/>
  <c r="O41" i="5"/>
  <c r="O34" i="5"/>
  <c r="O33" i="5"/>
  <c r="P41" i="5"/>
  <c r="O43" i="5"/>
  <c r="S40" i="5"/>
  <c r="S25" i="5"/>
  <c r="P26" i="5"/>
  <c r="P28" i="5"/>
  <c r="S28" i="5"/>
  <c r="P30" i="5"/>
  <c r="P23" i="5"/>
  <c r="S24" i="5"/>
  <c r="O25" i="5"/>
  <c r="S39" i="5"/>
  <c r="P39" i="5"/>
  <c r="S41" i="5"/>
  <c r="P42" i="5"/>
  <c r="P31" i="5"/>
  <c r="P34" i="5"/>
  <c r="S43" i="5"/>
  <c r="S42" i="5"/>
  <c r="O36" i="5"/>
  <c r="P37" i="5"/>
  <c r="P38" i="5"/>
  <c r="S37" i="5"/>
  <c r="S30" i="5"/>
  <c r="O27" i="5"/>
  <c r="S26" i="5"/>
  <c r="P25" i="5"/>
  <c r="O26" i="5"/>
  <c r="P29" i="5"/>
  <c r="S29" i="5"/>
  <c r="O23" i="5"/>
  <c r="S36" i="5"/>
  <c r="S32" i="5"/>
  <c r="O32" i="5"/>
  <c r="P35" i="5"/>
  <c r="O40" i="5"/>
  <c r="O29" i="5"/>
  <c r="S34" i="5"/>
  <c r="O31" i="5"/>
  <c r="S33" i="5"/>
  <c r="O42" i="5"/>
  <c r="S19" i="5"/>
  <c r="S20" i="5"/>
  <c r="P11" i="5"/>
  <c r="O19" i="5"/>
  <c r="P19" i="5"/>
  <c r="O20" i="5"/>
  <c r="P20" i="5"/>
  <c r="O16" i="5"/>
  <c r="O7" i="5"/>
  <c r="O5" i="5"/>
  <c r="P6" i="5"/>
  <c r="O6" i="5"/>
  <c r="P15" i="5"/>
  <c r="O8" i="5"/>
  <c r="O9" i="5"/>
  <c r="P8" i="5"/>
  <c r="P7" i="5"/>
  <c r="P9" i="5"/>
  <c r="P5" i="5"/>
  <c r="P16" i="5"/>
  <c r="O13" i="5"/>
  <c r="S15" i="5"/>
  <c r="S16" i="5"/>
  <c r="S12" i="5"/>
  <c r="S17" i="5"/>
  <c r="S13" i="5"/>
  <c r="S18" i="5"/>
  <c r="S14" i="5"/>
  <c r="O12" i="5"/>
  <c r="P13" i="5"/>
  <c r="P12" i="5"/>
  <c r="O14" i="5"/>
  <c r="P14" i="5"/>
  <c r="O15" i="5"/>
  <c r="O17" i="5"/>
  <c r="O18" i="5"/>
  <c r="P17" i="5"/>
  <c r="P18" i="5"/>
  <c r="S7" i="5"/>
  <c r="S10" i="5"/>
  <c r="S9" i="5"/>
  <c r="S5" i="5"/>
  <c r="S11" i="5"/>
  <c r="S8" i="5"/>
  <c r="S6" i="5"/>
  <c r="O11" i="5"/>
  <c r="P10" i="5"/>
  <c r="O10" i="5"/>
  <c r="BM5" i="5"/>
  <c r="BL5" i="5"/>
  <c r="BL6" i="5" s="1"/>
  <c r="BL7" i="5" s="1"/>
  <c r="BL8" i="5" s="1"/>
  <c r="BL9" i="5" s="1"/>
  <c r="BL10" i="5" s="1"/>
  <c r="BL11" i="5" s="1"/>
  <c r="BL12" i="5" s="1"/>
  <c r="BL13" i="5" s="1"/>
  <c r="BL14" i="5" s="1"/>
  <c r="BL15" i="5" s="1"/>
  <c r="BL16" i="5" s="1"/>
  <c r="BL17" i="5" s="1"/>
  <c r="BL18" i="5" s="1"/>
  <c r="BL19" i="5" s="1"/>
  <c r="BL20" i="5" s="1"/>
  <c r="BL21" i="5" s="1"/>
  <c r="BL22" i="5" s="1"/>
  <c r="BL23" i="5" s="1"/>
  <c r="BL24" i="5" s="1"/>
  <c r="BL25" i="5" s="1"/>
  <c r="BL26" i="5" s="1"/>
  <c r="BL27" i="5" s="1"/>
  <c r="BL28" i="5" s="1"/>
  <c r="BL29" i="5" s="1"/>
  <c r="BL30" i="5" s="1"/>
  <c r="BL31" i="5" s="1"/>
  <c r="BL32" i="5" s="1"/>
  <c r="BL33" i="5" s="1"/>
  <c r="BL34" i="5" s="1"/>
  <c r="BL35" i="5" s="1"/>
  <c r="BL36" i="5" s="1"/>
  <c r="BL37" i="5" s="1"/>
  <c r="BL38" i="5" s="1"/>
  <c r="BL39" i="5" s="1"/>
  <c r="BL40" i="5" s="1"/>
  <c r="BL41" i="5" s="1"/>
  <c r="BL42" i="5" s="1"/>
  <c r="BL43" i="5" s="1"/>
  <c r="BL44" i="5" s="1"/>
  <c r="BL45" i="5" s="1"/>
  <c r="BL46" i="5" s="1"/>
  <c r="BL47" i="5" s="1"/>
  <c r="BL48" i="5" s="1"/>
  <c r="BL49" i="5" s="1"/>
  <c r="BL50" i="5" s="1"/>
  <c r="BL51" i="5" s="1"/>
  <c r="BL52" i="5" s="1"/>
  <c r="BL53" i="5" s="1"/>
  <c r="BL54" i="5" s="1"/>
  <c r="AV88" i="5"/>
  <c r="AV87" i="5"/>
  <c r="AV92" i="5"/>
  <c r="AP8" i="5"/>
  <c r="AP9" i="5"/>
  <c r="AP10" i="5"/>
  <c r="BY21" i="5"/>
  <c r="BY20" i="5"/>
  <c r="BY19" i="5"/>
  <c r="AU90" i="5"/>
  <c r="AU89" i="5"/>
  <c r="CA16" i="5"/>
  <c r="CA15" i="5"/>
  <c r="CA14" i="5"/>
  <c r="CA13" i="5"/>
  <c r="CA12" i="5"/>
  <c r="CA11" i="5"/>
  <c r="CA10" i="5"/>
  <c r="CA9" i="5"/>
  <c r="CA8" i="5"/>
  <c r="CA7" i="5"/>
  <c r="CA6" i="5"/>
  <c r="CA5" i="5"/>
  <c r="BT4" i="5"/>
  <c r="BS4" i="5"/>
  <c r="BR4" i="5"/>
  <c r="BQ4" i="5"/>
  <c r="BP4" i="5"/>
  <c r="BO4" i="5"/>
  <c r="BN4" i="5"/>
  <c r="CF5" i="5" l="1"/>
  <c r="Y255" i="5"/>
  <c r="AU9" i="5" s="1"/>
  <c r="X255" i="5"/>
  <c r="AU8" i="5" s="1"/>
  <c r="CL7" i="5"/>
  <c r="CL5" i="5"/>
  <c r="CL6" i="5"/>
  <c r="CF6" i="5"/>
  <c r="CG8" i="5"/>
  <c r="CF7" i="5"/>
  <c r="AV91" i="5"/>
  <c r="AS10" i="5"/>
  <c r="S37" i="1" s="1"/>
  <c r="AR98" i="5"/>
  <c r="S24" i="1"/>
  <c r="BM6" i="5"/>
  <c r="BM7" i="5" s="1"/>
  <c r="BM8" i="5" s="1"/>
  <c r="BM9" i="5" s="1"/>
  <c r="BM10" i="5" s="1"/>
  <c r="BM11" i="5" s="1"/>
  <c r="BM12" i="5" s="1"/>
  <c r="BM13" i="5" s="1"/>
  <c r="BM14" i="5" s="1"/>
  <c r="BM15" i="5" s="1"/>
  <c r="BM16" i="5" s="1"/>
  <c r="BM17" i="5" s="1"/>
  <c r="BM18" i="5" s="1"/>
  <c r="BM19" i="5" s="1"/>
  <c r="BM20" i="5" s="1"/>
  <c r="BM21" i="5" s="1"/>
  <c r="BM22" i="5" s="1"/>
  <c r="BM23" i="5" s="1"/>
  <c r="BM24" i="5" s="1"/>
  <c r="BM25" i="5" s="1"/>
  <c r="BM26" i="5" s="1"/>
  <c r="BM27" i="5" s="1"/>
  <c r="BM28" i="5" s="1"/>
  <c r="BM29" i="5" s="1"/>
  <c r="BM30" i="5" s="1"/>
  <c r="BM31" i="5" s="1"/>
  <c r="BM32" i="5" s="1"/>
  <c r="BM33" i="5" s="1"/>
  <c r="BM34" i="5" s="1"/>
  <c r="BM35" i="5" s="1"/>
  <c r="BM36" i="5" s="1"/>
  <c r="BM37" i="5" s="1"/>
  <c r="BM38" i="5" s="1"/>
  <c r="BM39" i="5" s="1"/>
  <c r="BM40" i="5" s="1"/>
  <c r="BM41" i="5" s="1"/>
  <c r="BM42" i="5" s="1"/>
  <c r="BM43" i="5" s="1"/>
  <c r="BM44" i="5" s="1"/>
  <c r="BM45" i="5" s="1"/>
  <c r="BM46" i="5" s="1"/>
  <c r="BM47" i="5" s="1"/>
  <c r="BM48" i="5" s="1"/>
  <c r="BM49" i="5" s="1"/>
  <c r="BM50" i="5" s="1"/>
  <c r="BM51" i="5" s="1"/>
  <c r="BM52" i="5" s="1"/>
  <c r="BM53" i="5" s="1"/>
  <c r="BM54" i="5" s="1"/>
  <c r="BY10" i="5"/>
  <c r="AS9" i="5"/>
  <c r="AS7" i="5"/>
  <c r="S34" i="1" s="1"/>
  <c r="CH7" i="5" l="1"/>
  <c r="CI7" i="5" s="1"/>
  <c r="CH6" i="5"/>
  <c r="CI6" i="5" s="1"/>
  <c r="CH5" i="5"/>
  <c r="CI5" i="5" s="1"/>
  <c r="CL8" i="5"/>
  <c r="CG9" i="5"/>
  <c r="CF8" i="5"/>
  <c r="BT5" i="5"/>
  <c r="BT6" i="5" s="1"/>
  <c r="BT7" i="5" s="1"/>
  <c r="BT8" i="5" s="1"/>
  <c r="BT9" i="5" s="1"/>
  <c r="BT10" i="5" s="1"/>
  <c r="BT11" i="5" s="1"/>
  <c r="BT12" i="5" s="1"/>
  <c r="BT13" i="5" s="1"/>
  <c r="BT14" i="5" s="1"/>
  <c r="BT15" i="5" s="1"/>
  <c r="BT16" i="5" s="1"/>
  <c r="BT17" i="5" s="1"/>
  <c r="BT18" i="5" s="1"/>
  <c r="BT19" i="5" s="1"/>
  <c r="BT20" i="5" s="1"/>
  <c r="BT21" i="5" s="1"/>
  <c r="BT22" i="5" s="1"/>
  <c r="BT23" i="5" s="1"/>
  <c r="BT24" i="5" s="1"/>
  <c r="BT25" i="5" s="1"/>
  <c r="BT26" i="5" s="1"/>
  <c r="BT27" i="5" s="1"/>
  <c r="BT28" i="5" s="1"/>
  <c r="BT29" i="5" s="1"/>
  <c r="BT30" i="5" s="1"/>
  <c r="BT31" i="5" s="1"/>
  <c r="BT32" i="5" s="1"/>
  <c r="BT33" i="5" s="1"/>
  <c r="BT34" i="5" s="1"/>
  <c r="BT35" i="5" s="1"/>
  <c r="BT36" i="5" s="1"/>
  <c r="BT37" i="5" s="1"/>
  <c r="BT38" i="5" s="1"/>
  <c r="BT39" i="5" s="1"/>
  <c r="BT40" i="5" s="1"/>
  <c r="BT41" i="5" s="1"/>
  <c r="BT42" i="5" s="1"/>
  <c r="BT43" i="5" s="1"/>
  <c r="BT44" i="5" s="1"/>
  <c r="BT45" i="5" s="1"/>
  <c r="BT46" i="5" s="1"/>
  <c r="BT47" i="5" s="1"/>
  <c r="BT48" i="5" s="1"/>
  <c r="BT49" i="5" s="1"/>
  <c r="BT50" i="5" s="1"/>
  <c r="BT51" i="5" s="1"/>
  <c r="BT52" i="5" s="1"/>
  <c r="BT53" i="5" s="1"/>
  <c r="BT54" i="5" s="1"/>
  <c r="BY18" i="5"/>
  <c r="S23" i="1"/>
  <c r="BN5" i="5"/>
  <c r="BN6" i="5" s="1"/>
  <c r="BN7" i="5" s="1"/>
  <c r="BN8" i="5" s="1"/>
  <c r="BN9" i="5" s="1"/>
  <c r="BN10" i="5" s="1"/>
  <c r="BN11" i="5" s="1"/>
  <c r="BN12" i="5" s="1"/>
  <c r="BN13" i="5" s="1"/>
  <c r="BN14" i="5" s="1"/>
  <c r="BN15" i="5" s="1"/>
  <c r="BN16" i="5" s="1"/>
  <c r="BN17" i="5" s="1"/>
  <c r="BN18" i="5" s="1"/>
  <c r="BN19" i="5" s="1"/>
  <c r="BN20" i="5" s="1"/>
  <c r="BN21" i="5" s="1"/>
  <c r="BN22" i="5" s="1"/>
  <c r="BN23" i="5" s="1"/>
  <c r="BN24" i="5" s="1"/>
  <c r="BN25" i="5" s="1"/>
  <c r="BN26" i="5" s="1"/>
  <c r="BN27" i="5" s="1"/>
  <c r="BN28" i="5" s="1"/>
  <c r="BN29" i="5" s="1"/>
  <c r="BN30" i="5" s="1"/>
  <c r="BN31" i="5" s="1"/>
  <c r="BN32" i="5" s="1"/>
  <c r="BN33" i="5" s="1"/>
  <c r="BN34" i="5" s="1"/>
  <c r="BN35" i="5" s="1"/>
  <c r="BN36" i="5" s="1"/>
  <c r="BN37" i="5" s="1"/>
  <c r="BN38" i="5" s="1"/>
  <c r="BN39" i="5" s="1"/>
  <c r="BN40" i="5" s="1"/>
  <c r="BN41" i="5" s="1"/>
  <c r="BN42" i="5" s="1"/>
  <c r="BN43" i="5" s="1"/>
  <c r="BN44" i="5" s="1"/>
  <c r="BN45" i="5" s="1"/>
  <c r="BN46" i="5" s="1"/>
  <c r="BN47" i="5" s="1"/>
  <c r="BN48" i="5" s="1"/>
  <c r="BN49" i="5" s="1"/>
  <c r="BN50" i="5" s="1"/>
  <c r="BN51" i="5" s="1"/>
  <c r="BN52" i="5" s="1"/>
  <c r="BN53" i="5" s="1"/>
  <c r="BN54" i="5" s="1"/>
  <c r="AV90" i="5"/>
  <c r="BY5" i="5"/>
  <c r="CB5" i="5" s="1"/>
  <c r="CB6" i="5" s="1"/>
  <c r="CB7" i="5" s="1"/>
  <c r="CB8" i="5" s="1"/>
  <c r="CB9" i="5" s="1"/>
  <c r="CB10" i="5" s="1"/>
  <c r="CB11" i="5" s="1"/>
  <c r="CB12" i="5" s="1"/>
  <c r="CB13" i="5" s="1"/>
  <c r="CB14" i="5" s="1"/>
  <c r="CB15" i="5" s="1"/>
  <c r="CB16" i="5" s="1"/>
  <c r="BY9" i="5"/>
  <c r="BY8" i="5"/>
  <c r="BY7" i="5"/>
  <c r="S36" i="1"/>
  <c r="AQ64" i="5"/>
  <c r="AS8" i="5"/>
  <c r="AT8" i="5"/>
  <c r="S40" i="1" s="1"/>
  <c r="BP5" i="5"/>
  <c r="BP6" i="5" s="1"/>
  <c r="BP7" i="5" s="1"/>
  <c r="BP8" i="5" s="1"/>
  <c r="BP9" i="5" s="1"/>
  <c r="BP10" i="5" s="1"/>
  <c r="BP11" i="5" s="1"/>
  <c r="BP12" i="5" s="1"/>
  <c r="BP13" i="5" s="1"/>
  <c r="BP14" i="5" s="1"/>
  <c r="BP15" i="5" s="1"/>
  <c r="BP16" i="5" s="1"/>
  <c r="BP17" i="5" s="1"/>
  <c r="BP18" i="5" s="1"/>
  <c r="BP19" i="5" s="1"/>
  <c r="BP20" i="5" s="1"/>
  <c r="BP21" i="5" s="1"/>
  <c r="BP22" i="5" s="1"/>
  <c r="BP23" i="5" s="1"/>
  <c r="BP24" i="5" s="1"/>
  <c r="BP25" i="5" s="1"/>
  <c r="BP26" i="5" s="1"/>
  <c r="BP27" i="5" s="1"/>
  <c r="BP28" i="5" s="1"/>
  <c r="BP29" i="5" s="1"/>
  <c r="BP30" i="5" s="1"/>
  <c r="BP31" i="5" s="1"/>
  <c r="BP32" i="5" s="1"/>
  <c r="BP33" i="5" s="1"/>
  <c r="BP34" i="5" s="1"/>
  <c r="BP35" i="5" s="1"/>
  <c r="BP36" i="5" s="1"/>
  <c r="BP37" i="5" s="1"/>
  <c r="BP38" i="5" s="1"/>
  <c r="BP39" i="5" s="1"/>
  <c r="BP40" i="5" s="1"/>
  <c r="BP41" i="5" s="1"/>
  <c r="BP42" i="5" s="1"/>
  <c r="BP43" i="5" s="1"/>
  <c r="BP44" i="5" s="1"/>
  <c r="BP45" i="5" s="1"/>
  <c r="BP46" i="5" s="1"/>
  <c r="BP47" i="5" s="1"/>
  <c r="BP48" i="5" s="1"/>
  <c r="BP49" i="5" s="1"/>
  <c r="BP50" i="5" s="1"/>
  <c r="BP51" i="5" s="1"/>
  <c r="BP52" i="5" s="1"/>
  <c r="BP53" i="5" s="1"/>
  <c r="BP54" i="5" s="1"/>
  <c r="BR5" i="5"/>
  <c r="BR6" i="5" s="1"/>
  <c r="BR7" i="5" s="1"/>
  <c r="BR8" i="5" s="1"/>
  <c r="BR9" i="5" s="1"/>
  <c r="BR10" i="5" s="1"/>
  <c r="BR11" i="5" s="1"/>
  <c r="BR12" i="5" s="1"/>
  <c r="BR13" i="5" s="1"/>
  <c r="BR14" i="5" s="1"/>
  <c r="BR15" i="5" s="1"/>
  <c r="BR16" i="5" s="1"/>
  <c r="BR17" i="5" s="1"/>
  <c r="BR18" i="5" s="1"/>
  <c r="BR19" i="5" s="1"/>
  <c r="BR20" i="5" s="1"/>
  <c r="BR21" i="5" s="1"/>
  <c r="BR22" i="5" s="1"/>
  <c r="BR23" i="5" s="1"/>
  <c r="BR24" i="5" s="1"/>
  <c r="BR25" i="5" s="1"/>
  <c r="BR26" i="5" s="1"/>
  <c r="BR27" i="5" s="1"/>
  <c r="BR28" i="5" s="1"/>
  <c r="BR29" i="5" s="1"/>
  <c r="BR30" i="5" s="1"/>
  <c r="BR31" i="5" s="1"/>
  <c r="BR32" i="5" s="1"/>
  <c r="BR33" i="5" s="1"/>
  <c r="BR34" i="5" s="1"/>
  <c r="BR35" i="5" s="1"/>
  <c r="BR36" i="5" s="1"/>
  <c r="BR37" i="5" s="1"/>
  <c r="BR38" i="5" s="1"/>
  <c r="BR39" i="5" s="1"/>
  <c r="BR40" i="5" s="1"/>
  <c r="BR41" i="5" s="1"/>
  <c r="BR42" i="5" s="1"/>
  <c r="BR43" i="5" s="1"/>
  <c r="BR44" i="5" s="1"/>
  <c r="BR45" i="5" s="1"/>
  <c r="BR46" i="5" s="1"/>
  <c r="BR47" i="5" s="1"/>
  <c r="BR48" i="5" s="1"/>
  <c r="BR49" i="5" s="1"/>
  <c r="BR50" i="5" s="1"/>
  <c r="BR51" i="5" s="1"/>
  <c r="BR52" i="5" s="1"/>
  <c r="BR53" i="5" s="1"/>
  <c r="BR54" i="5" s="1"/>
  <c r="AR99" i="5"/>
  <c r="AR97" i="5"/>
  <c r="AS98" i="5"/>
  <c r="BY14" i="5"/>
  <c r="AV89" i="5"/>
  <c r="BO5" i="5"/>
  <c r="BO6" i="5" s="1"/>
  <c r="BO7" i="5" s="1"/>
  <c r="BO8" i="5" s="1"/>
  <c r="BO9" i="5" s="1"/>
  <c r="BO10" i="5" s="1"/>
  <c r="BO11" i="5" s="1"/>
  <c r="BO12" i="5" s="1"/>
  <c r="BO13" i="5" s="1"/>
  <c r="BO14" i="5" s="1"/>
  <c r="BO15" i="5" s="1"/>
  <c r="BO16" i="5" s="1"/>
  <c r="BO17" i="5" s="1"/>
  <c r="BO18" i="5" s="1"/>
  <c r="BO19" i="5" s="1"/>
  <c r="BO20" i="5" s="1"/>
  <c r="BO21" i="5" s="1"/>
  <c r="BO22" i="5" s="1"/>
  <c r="BO23" i="5" s="1"/>
  <c r="BO24" i="5" s="1"/>
  <c r="BO25" i="5" s="1"/>
  <c r="BO26" i="5" s="1"/>
  <c r="BO27" i="5" s="1"/>
  <c r="BO28" i="5" s="1"/>
  <c r="BO29" i="5" s="1"/>
  <c r="BO30" i="5" s="1"/>
  <c r="BO31" i="5" s="1"/>
  <c r="BO32" i="5" s="1"/>
  <c r="BO33" i="5" s="1"/>
  <c r="BO34" i="5" s="1"/>
  <c r="BO35" i="5" s="1"/>
  <c r="BO36" i="5" s="1"/>
  <c r="BO37" i="5" s="1"/>
  <c r="BO38" i="5" s="1"/>
  <c r="BO39" i="5" s="1"/>
  <c r="BO40" i="5" s="1"/>
  <c r="BO41" i="5" s="1"/>
  <c r="BO42" i="5" s="1"/>
  <c r="BO43" i="5" s="1"/>
  <c r="BO44" i="5" s="1"/>
  <c r="BO45" i="5" s="1"/>
  <c r="BO46" i="5" s="1"/>
  <c r="BO47" i="5" s="1"/>
  <c r="BO48" i="5" s="1"/>
  <c r="BO49" i="5" s="1"/>
  <c r="BO50" i="5" s="1"/>
  <c r="BO51" i="5" s="1"/>
  <c r="BO52" i="5" s="1"/>
  <c r="BO53" i="5" s="1"/>
  <c r="BO54" i="5" s="1"/>
  <c r="BS5" i="5"/>
  <c r="BS6" i="5" s="1"/>
  <c r="BS7" i="5" s="1"/>
  <c r="BS8" i="5" s="1"/>
  <c r="BS9" i="5" s="1"/>
  <c r="BS10" i="5" s="1"/>
  <c r="BS11" i="5" s="1"/>
  <c r="BS12" i="5" s="1"/>
  <c r="BS13" i="5" s="1"/>
  <c r="BS14" i="5" s="1"/>
  <c r="BS15" i="5" s="1"/>
  <c r="BS16" i="5" s="1"/>
  <c r="BS17" i="5" s="1"/>
  <c r="BS18" i="5" s="1"/>
  <c r="BS19" i="5" s="1"/>
  <c r="BS20" i="5" s="1"/>
  <c r="BS21" i="5" s="1"/>
  <c r="BS22" i="5" s="1"/>
  <c r="BS23" i="5" s="1"/>
  <c r="BS24" i="5" s="1"/>
  <c r="BS25" i="5" s="1"/>
  <c r="BS26" i="5" s="1"/>
  <c r="BS27" i="5" s="1"/>
  <c r="BS28" i="5" s="1"/>
  <c r="BS29" i="5" s="1"/>
  <c r="BS30" i="5" s="1"/>
  <c r="BS31" i="5" s="1"/>
  <c r="BS32" i="5" s="1"/>
  <c r="BS33" i="5" s="1"/>
  <c r="BS34" i="5" s="1"/>
  <c r="BS35" i="5" s="1"/>
  <c r="BS36" i="5" s="1"/>
  <c r="BS37" i="5" s="1"/>
  <c r="BS38" i="5" s="1"/>
  <c r="BS39" i="5" s="1"/>
  <c r="BS40" i="5" s="1"/>
  <c r="BS41" i="5" s="1"/>
  <c r="BS42" i="5" s="1"/>
  <c r="BS43" i="5" s="1"/>
  <c r="BS44" i="5" s="1"/>
  <c r="BS45" i="5" s="1"/>
  <c r="BS46" i="5" s="1"/>
  <c r="BS47" i="5" s="1"/>
  <c r="BS48" i="5" s="1"/>
  <c r="BS49" i="5" s="1"/>
  <c r="BS50" i="5" s="1"/>
  <c r="BS51" i="5" s="1"/>
  <c r="BS52" i="5" s="1"/>
  <c r="BS53" i="5" s="1"/>
  <c r="BS54" i="5" s="1"/>
  <c r="BY16" i="5"/>
  <c r="BY15" i="5"/>
  <c r="CN7" i="5"/>
  <c r="S28" i="1"/>
  <c r="S30" i="1"/>
  <c r="CN6" i="5"/>
  <c r="S25" i="1"/>
  <c r="CN8" i="5"/>
  <c r="AT9" i="5"/>
  <c r="BQ5" i="5"/>
  <c r="BQ6" i="5" s="1"/>
  <c r="BQ7" i="5" s="1"/>
  <c r="BQ8" i="5" s="1"/>
  <c r="BQ9" i="5" s="1"/>
  <c r="BQ10" i="5" s="1"/>
  <c r="BQ11" i="5" s="1"/>
  <c r="BQ12" i="5" s="1"/>
  <c r="BQ13" i="5" s="1"/>
  <c r="BQ14" i="5" s="1"/>
  <c r="BQ15" i="5" s="1"/>
  <c r="BQ16" i="5" s="1"/>
  <c r="BQ17" i="5" s="1"/>
  <c r="BQ18" i="5" s="1"/>
  <c r="BQ19" i="5" s="1"/>
  <c r="BQ20" i="5" s="1"/>
  <c r="BQ21" i="5" s="1"/>
  <c r="BQ22" i="5" s="1"/>
  <c r="BQ23" i="5" s="1"/>
  <c r="BQ24" i="5" s="1"/>
  <c r="BQ25" i="5" s="1"/>
  <c r="BQ26" i="5" s="1"/>
  <c r="BQ27" i="5" s="1"/>
  <c r="BQ28" i="5" s="1"/>
  <c r="BQ29" i="5" s="1"/>
  <c r="BQ30" i="5" s="1"/>
  <c r="BQ31" i="5" s="1"/>
  <c r="BQ32" i="5" s="1"/>
  <c r="BQ33" i="5" s="1"/>
  <c r="BQ34" i="5" s="1"/>
  <c r="BQ35" i="5" s="1"/>
  <c r="BQ36" i="5" s="1"/>
  <c r="BQ37" i="5" s="1"/>
  <c r="BQ38" i="5" s="1"/>
  <c r="BQ39" i="5" s="1"/>
  <c r="BQ40" i="5" s="1"/>
  <c r="BQ41" i="5" s="1"/>
  <c r="BQ42" i="5" s="1"/>
  <c r="BQ43" i="5" s="1"/>
  <c r="BQ44" i="5" s="1"/>
  <c r="BQ45" i="5" s="1"/>
  <c r="BQ46" i="5" s="1"/>
  <c r="BQ47" i="5" s="1"/>
  <c r="BQ48" i="5" s="1"/>
  <c r="BQ49" i="5" s="1"/>
  <c r="BQ50" i="5" s="1"/>
  <c r="BQ51" i="5" s="1"/>
  <c r="BQ52" i="5" s="1"/>
  <c r="BQ53" i="5" s="1"/>
  <c r="BQ54" i="5" s="1"/>
  <c r="BY13" i="5"/>
  <c r="BY12" i="5"/>
  <c r="BY11" i="5"/>
  <c r="BY6" i="5"/>
  <c r="CH8" i="5" l="1"/>
  <c r="CI8" i="5" s="1"/>
  <c r="CL9" i="5"/>
  <c r="CG10" i="5"/>
  <c r="CF9" i="5"/>
  <c r="S31" i="1"/>
  <c r="S32" i="1" s="1"/>
  <c r="S29" i="1"/>
  <c r="AT10" i="5"/>
  <c r="S42" i="1" s="1"/>
  <c r="S41" i="1"/>
  <c r="S45" i="1"/>
  <c r="AR100" i="5"/>
  <c r="AS99" i="5"/>
  <c r="AT66" i="5"/>
  <c r="AT70" i="5"/>
  <c r="AT74" i="5"/>
  <c r="AT78" i="5"/>
  <c r="AT82" i="5"/>
  <c r="AT67" i="5"/>
  <c r="AT71" i="5"/>
  <c r="AT75" i="5"/>
  <c r="AT79" i="5"/>
  <c r="AT83" i="5"/>
  <c r="AT68" i="5"/>
  <c r="AT72" i="5"/>
  <c r="AT76" i="5"/>
  <c r="AT80" i="5"/>
  <c r="AT65" i="5"/>
  <c r="AQ65" i="5" s="1"/>
  <c r="AT64" i="5"/>
  <c r="AR64" i="5" s="1"/>
  <c r="AT81" i="5"/>
  <c r="AT69" i="5"/>
  <c r="AT73" i="5"/>
  <c r="AT77" i="5"/>
  <c r="S35" i="1"/>
  <c r="S46" i="1"/>
  <c r="AU10" i="5"/>
  <c r="S47" i="1" s="1"/>
  <c r="AS97" i="5"/>
  <c r="AR96" i="5"/>
  <c r="CH9" i="5" l="1"/>
  <c r="CI9" i="5" s="1"/>
  <c r="CL10" i="5"/>
  <c r="CG11" i="5"/>
  <c r="CF10" i="5"/>
  <c r="AR65" i="5"/>
  <c r="AQ66" i="5"/>
  <c r="AS100" i="5"/>
  <c r="AR101" i="5"/>
  <c r="AS96" i="5"/>
  <c r="AR95" i="5"/>
  <c r="AS64" i="5"/>
  <c r="AU64" i="5"/>
  <c r="CH10" i="5" l="1"/>
  <c r="CI10" i="5" s="1"/>
  <c r="CL11" i="5"/>
  <c r="CG12" i="5"/>
  <c r="CF11" i="5"/>
  <c r="AR102" i="5"/>
  <c r="AS101" i="5"/>
  <c r="AV64" i="5"/>
  <c r="AW64" i="5"/>
  <c r="AX64" i="5" s="1"/>
  <c r="AY64" i="5" s="1"/>
  <c r="AR94" i="5"/>
  <c r="AS95" i="5"/>
  <c r="AR66" i="5"/>
  <c r="AQ67" i="5"/>
  <c r="AS65" i="5"/>
  <c r="AU65" i="5"/>
  <c r="CH11" i="5" l="1"/>
  <c r="CI11" i="5" s="1"/>
  <c r="CL12" i="5"/>
  <c r="CG13" i="5"/>
  <c r="CF12" i="5"/>
  <c r="AV65" i="5"/>
  <c r="AW65" i="5"/>
  <c r="AX65" i="5" s="1"/>
  <c r="AY65" i="5" s="1"/>
  <c r="AS66" i="5"/>
  <c r="AU66" i="5"/>
  <c r="AS94" i="5"/>
  <c r="AR93" i="5"/>
  <c r="AR67" i="5"/>
  <c r="AQ68" i="5"/>
  <c r="AR103" i="5"/>
  <c r="AS102" i="5"/>
  <c r="CH12" i="5" l="1"/>
  <c r="CI12" i="5" s="1"/>
  <c r="CL13" i="5"/>
  <c r="CG14" i="5"/>
  <c r="CF13" i="5"/>
  <c r="AR104" i="5"/>
  <c r="AS103" i="5"/>
  <c r="AS93" i="5"/>
  <c r="AR92" i="5"/>
  <c r="AR68" i="5"/>
  <c r="AQ69" i="5"/>
  <c r="AS67" i="5"/>
  <c r="AU67" i="5"/>
  <c r="AW66" i="5"/>
  <c r="AX66" i="5" s="1"/>
  <c r="AY66" i="5" s="1"/>
  <c r="AV66" i="5"/>
  <c r="CH13" i="5" l="1"/>
  <c r="CI13" i="5" s="1"/>
  <c r="CL14" i="5"/>
  <c r="CG15" i="5"/>
  <c r="CF14" i="5"/>
  <c r="AS104" i="5"/>
  <c r="AR105" i="5"/>
  <c r="AS68" i="5"/>
  <c r="AU68" i="5"/>
  <c r="AV67" i="5"/>
  <c r="AW67" i="5"/>
  <c r="AX67" i="5" s="1"/>
  <c r="AY67" i="5" s="1"/>
  <c r="AS92" i="5"/>
  <c r="AR91" i="5"/>
  <c r="AQ70" i="5"/>
  <c r="AR69" i="5"/>
  <c r="CH14" i="5" l="1"/>
  <c r="CI14" i="5" s="1"/>
  <c r="CL15" i="5"/>
  <c r="CG16" i="5"/>
  <c r="CF15" i="5"/>
  <c r="AU69" i="5"/>
  <c r="AS69" i="5"/>
  <c r="AV68" i="5"/>
  <c r="AW68" i="5"/>
  <c r="AX68" i="5" s="1"/>
  <c r="AY68" i="5" s="1"/>
  <c r="AR106" i="5"/>
  <c r="AS105" i="5"/>
  <c r="AR70" i="5"/>
  <c r="AQ71" i="5"/>
  <c r="AR90" i="5"/>
  <c r="AS91" i="5"/>
  <c r="CH15" i="5" l="1"/>
  <c r="CI15" i="5" s="1"/>
  <c r="CL16" i="5"/>
  <c r="CG17" i="5"/>
  <c r="CF16" i="5"/>
  <c r="AQ72" i="5"/>
  <c r="AR71" i="5"/>
  <c r="AS90" i="5"/>
  <c r="AR89" i="5"/>
  <c r="AV69" i="5"/>
  <c r="AW69" i="5"/>
  <c r="AX69" i="5" s="1"/>
  <c r="AY69" i="5" s="1"/>
  <c r="AU70" i="5"/>
  <c r="AS70" i="5"/>
  <c r="AR107" i="5"/>
  <c r="AS106" i="5"/>
  <c r="CH16" i="5" l="1"/>
  <c r="CI16" i="5" s="1"/>
  <c r="CL17" i="5"/>
  <c r="CG18" i="5"/>
  <c r="CF17" i="5"/>
  <c r="AS89" i="5"/>
  <c r="AR88" i="5"/>
  <c r="AV70" i="5"/>
  <c r="AW70" i="5"/>
  <c r="AX70" i="5" s="1"/>
  <c r="AY70" i="5" s="1"/>
  <c r="AU71" i="5"/>
  <c r="AS71" i="5"/>
  <c r="AQ73" i="5"/>
  <c r="AR72" i="5"/>
  <c r="AR108" i="5"/>
  <c r="AS107" i="5"/>
  <c r="CH17" i="5" l="1"/>
  <c r="CI17" i="5" s="1"/>
  <c r="CL18" i="5"/>
  <c r="CG19" i="5"/>
  <c r="CF18" i="5"/>
  <c r="AW71" i="5"/>
  <c r="AX71" i="5" s="1"/>
  <c r="AY71" i="5" s="1"/>
  <c r="AV71" i="5"/>
  <c r="AS108" i="5"/>
  <c r="AR109" i="5"/>
  <c r="AS109" i="5" s="1"/>
  <c r="AS88" i="5"/>
  <c r="AR87" i="5"/>
  <c r="AS87" i="5" s="1"/>
  <c r="AS72" i="5"/>
  <c r="AU72" i="5"/>
  <c r="AQ74" i="5"/>
  <c r="AR73" i="5"/>
  <c r="CH18" i="5" l="1"/>
  <c r="CI18" i="5" s="1"/>
  <c r="CL19" i="5"/>
  <c r="CG20" i="5"/>
  <c r="CF19" i="5"/>
  <c r="AS73" i="5"/>
  <c r="AU73" i="5"/>
  <c r="AQ75" i="5"/>
  <c r="AR74" i="5"/>
  <c r="AV72" i="5"/>
  <c r="AW72" i="5"/>
  <c r="AX72" i="5" s="1"/>
  <c r="AY72" i="5" s="1"/>
  <c r="CH19" i="5" l="1"/>
  <c r="CI19" i="5" s="1"/>
  <c r="CL20" i="5"/>
  <c r="CG21" i="5"/>
  <c r="CF20" i="5"/>
  <c r="AV73" i="5"/>
  <c r="AW73" i="5"/>
  <c r="AX73" i="5" s="1"/>
  <c r="AY73" i="5" s="1"/>
  <c r="AQ76" i="5"/>
  <c r="AR75" i="5"/>
  <c r="AS74" i="5"/>
  <c r="AU74" i="5"/>
  <c r="CH20" i="5" l="1"/>
  <c r="CI20" i="5" s="1"/>
  <c r="CL21" i="5"/>
  <c r="CG22" i="5"/>
  <c r="CF21" i="5"/>
  <c r="AV74" i="5"/>
  <c r="AW74" i="5"/>
  <c r="AX74" i="5" s="1"/>
  <c r="AY74" i="5" s="1"/>
  <c r="AQ77" i="5"/>
  <c r="AR76" i="5"/>
  <c r="AU75" i="5"/>
  <c r="AS75" i="5"/>
  <c r="CH21" i="5" l="1"/>
  <c r="CI21" i="5" s="1"/>
  <c r="CL22" i="5"/>
  <c r="CG23" i="5"/>
  <c r="CF22" i="5"/>
  <c r="AW75" i="5"/>
  <c r="AX75" i="5" s="1"/>
  <c r="AY75" i="5" s="1"/>
  <c r="AV75" i="5"/>
  <c r="AQ78" i="5"/>
  <c r="AR77" i="5"/>
  <c r="AS76" i="5"/>
  <c r="AU76" i="5"/>
  <c r="CH22" i="5" l="1"/>
  <c r="CI22" i="5" s="1"/>
  <c r="CL23" i="5"/>
  <c r="CG24" i="5"/>
  <c r="CF23" i="5"/>
  <c r="AS77" i="5"/>
  <c r="AU77" i="5"/>
  <c r="AQ79" i="5"/>
  <c r="AR78" i="5"/>
  <c r="AV76" i="5"/>
  <c r="AW76" i="5"/>
  <c r="AX76" i="5" s="1"/>
  <c r="AY76" i="5" s="1"/>
  <c r="CH23" i="5" l="1"/>
  <c r="CI23" i="5" s="1"/>
  <c r="CL24" i="5"/>
  <c r="CG25" i="5"/>
  <c r="CF24" i="5"/>
  <c r="AQ80" i="5"/>
  <c r="AR79" i="5"/>
  <c r="AV77" i="5"/>
  <c r="AW77" i="5"/>
  <c r="AX77" i="5" s="1"/>
  <c r="AY77" i="5" s="1"/>
  <c r="AU78" i="5"/>
  <c r="AS78" i="5"/>
  <c r="CH24" i="5" l="1"/>
  <c r="CI24" i="5" s="1"/>
  <c r="CL25" i="5"/>
  <c r="CG26" i="5"/>
  <c r="CF25" i="5"/>
  <c r="AU79" i="5"/>
  <c r="AS79" i="5"/>
  <c r="AQ81" i="5"/>
  <c r="AR80" i="5"/>
  <c r="AW78" i="5"/>
  <c r="AX78" i="5" s="1"/>
  <c r="AY78" i="5" s="1"/>
  <c r="AV78" i="5"/>
  <c r="CH25" i="5" l="1"/>
  <c r="CI25" i="5" s="1"/>
  <c r="CL26" i="5"/>
  <c r="CG27" i="5"/>
  <c r="CF26" i="5"/>
  <c r="AS80" i="5"/>
  <c r="AU80" i="5"/>
  <c r="AQ82" i="5"/>
  <c r="AR81" i="5"/>
  <c r="AV79" i="5"/>
  <c r="AW79" i="5"/>
  <c r="AX79" i="5" s="1"/>
  <c r="AY79" i="5" s="1"/>
  <c r="CH26" i="5" l="1"/>
  <c r="CI26" i="5" s="1"/>
  <c r="CL27" i="5"/>
  <c r="CG28" i="5"/>
  <c r="CF27" i="5"/>
  <c r="AV80" i="5"/>
  <c r="AW80" i="5"/>
  <c r="AX80" i="5" s="1"/>
  <c r="AY80" i="5" s="1"/>
  <c r="AS81" i="5"/>
  <c r="AU81" i="5"/>
  <c r="AQ83" i="5"/>
  <c r="AR83" i="5" s="1"/>
  <c r="AR82" i="5"/>
  <c r="CH27" i="5" l="1"/>
  <c r="CI27" i="5" s="1"/>
  <c r="CL28" i="5"/>
  <c r="CG29" i="5"/>
  <c r="CF28" i="5"/>
  <c r="AV81" i="5"/>
  <c r="AW81" i="5"/>
  <c r="AX81" i="5" s="1"/>
  <c r="AY81" i="5" s="1"/>
  <c r="AS82" i="5"/>
  <c r="AU82" i="5"/>
  <c r="AS83" i="5"/>
  <c r="AU83" i="5"/>
  <c r="CH28" i="5" l="1"/>
  <c r="CI28" i="5" s="1"/>
  <c r="CL29" i="5"/>
  <c r="CF29" i="5"/>
  <c r="CG30" i="5"/>
  <c r="AV82" i="5"/>
  <c r="AW82" i="5"/>
  <c r="AX82" i="5" s="1"/>
  <c r="AY82" i="5" s="1"/>
  <c r="AV83" i="5"/>
  <c r="AW83" i="5"/>
  <c r="AX83" i="5" s="1"/>
  <c r="AY83" i="5" s="1"/>
  <c r="CH29" i="5" l="1"/>
  <c r="CI29" i="5" s="1"/>
  <c r="CL30" i="5"/>
  <c r="CG31" i="5"/>
  <c r="CF30" i="5"/>
  <c r="AW91" i="5"/>
  <c r="AW87" i="5"/>
  <c r="AW92" i="5"/>
  <c r="AW90" i="5"/>
  <c r="AW89" i="5"/>
  <c r="AW88" i="5"/>
  <c r="CH30" i="5" l="1"/>
  <c r="CI30" i="5" s="1"/>
  <c r="CL31" i="5"/>
  <c r="CG32" i="5"/>
  <c r="CF31" i="5"/>
  <c r="CH31" i="5" l="1"/>
  <c r="CI31" i="5" s="1"/>
  <c r="CL32" i="5"/>
  <c r="CF32" i="5"/>
  <c r="CG33" i="5"/>
  <c r="CH32" i="5" l="1"/>
  <c r="CI32" i="5" s="1"/>
  <c r="CL33" i="5"/>
  <c r="CF33" i="5"/>
  <c r="CG34" i="5"/>
  <c r="CH33" i="5" l="1"/>
  <c r="CI33" i="5" s="1"/>
  <c r="CL34" i="5"/>
  <c r="CF34" i="5"/>
  <c r="CG35" i="5"/>
  <c r="CH34" i="5" l="1"/>
  <c r="CI34" i="5" s="1"/>
  <c r="CL35" i="5"/>
  <c r="CF35" i="5"/>
  <c r="CG36" i="5"/>
  <c r="CH35" i="5" l="1"/>
  <c r="CI35" i="5" s="1"/>
  <c r="CL36" i="5"/>
  <c r="CF36" i="5"/>
  <c r="CG37" i="5"/>
  <c r="CH36" i="5" l="1"/>
  <c r="CI36" i="5" s="1"/>
  <c r="CL37" i="5"/>
  <c r="CF37" i="5"/>
  <c r="CG38" i="5"/>
  <c r="CH37" i="5" l="1"/>
  <c r="CI37" i="5" s="1"/>
  <c r="CL38" i="5"/>
  <c r="CF38" i="5"/>
  <c r="CG39" i="5"/>
  <c r="CH38" i="5" l="1"/>
  <c r="CI38" i="5" s="1"/>
  <c r="CL39" i="5"/>
  <c r="CF39" i="5"/>
  <c r="CG40" i="5"/>
  <c r="CL40" i="5" s="1"/>
  <c r="CH39" i="5" l="1"/>
  <c r="CI39" i="5" s="1"/>
  <c r="CG41" i="5"/>
  <c r="CL41" i="5" s="1"/>
  <c r="CF40" i="5"/>
  <c r="CH40" i="5" l="1"/>
  <c r="CI40" i="5" s="1"/>
  <c r="CG42" i="5"/>
  <c r="CL42" i="5" s="1"/>
  <c r="CF41" i="5"/>
  <c r="CH41" i="5" l="1"/>
  <c r="CI41" i="5" s="1"/>
  <c r="CG43" i="5"/>
  <c r="CL43" i="5" s="1"/>
  <c r="CF42" i="5"/>
  <c r="CH42" i="5" l="1"/>
  <c r="CI42" i="5" s="1"/>
  <c r="CG44" i="5"/>
  <c r="CL44" i="5" s="1"/>
  <c r="CF43" i="5"/>
  <c r="CH43" i="5" l="1"/>
  <c r="CI43" i="5" s="1"/>
  <c r="CF44" i="5"/>
  <c r="CG45" i="5"/>
  <c r="CL45" i="5" s="1"/>
  <c r="CH44" i="5" l="1"/>
  <c r="CI44" i="5" s="1"/>
  <c r="CG46" i="5"/>
  <c r="CL46" i="5" s="1"/>
  <c r="CF45" i="5"/>
  <c r="CH45" i="5" l="1"/>
  <c r="CI45" i="5" s="1"/>
  <c r="CG47" i="5"/>
  <c r="CL47" i="5" s="1"/>
  <c r="CF46" i="5"/>
  <c r="CH46" i="5" l="1"/>
  <c r="CI46" i="5" s="1"/>
  <c r="CG48" i="5"/>
  <c r="CL48" i="5" s="1"/>
  <c r="CF47" i="5"/>
  <c r="CH47" i="5" l="1"/>
  <c r="CI47" i="5" s="1"/>
  <c r="CG49" i="5"/>
  <c r="CL49" i="5" s="1"/>
  <c r="CF48" i="5"/>
  <c r="CH48" i="5" l="1"/>
  <c r="CI48" i="5" s="1"/>
  <c r="CF49" i="5"/>
  <c r="CG50" i="5"/>
  <c r="CL50" i="5" s="1"/>
  <c r="CH49" i="5" l="1"/>
  <c r="CI49" i="5" s="1"/>
  <c r="CF50" i="5"/>
  <c r="CG51" i="5"/>
  <c r="CL51" i="5" s="1"/>
  <c r="CH50" i="5" l="1"/>
  <c r="CI50" i="5" s="1"/>
  <c r="CG52" i="5"/>
  <c r="CF52" i="5" s="1"/>
  <c r="CH52" i="5" s="1"/>
  <c r="CF51" i="5"/>
  <c r="CH51" i="5" l="1"/>
  <c r="CI51" i="5" s="1"/>
  <c r="CG53" i="5"/>
  <c r="CF53" i="5" s="1"/>
  <c r="CH53" i="5" s="1"/>
  <c r="CL52" i="5"/>
  <c r="CG54" i="5" l="1"/>
  <c r="CF54" i="5" s="1"/>
  <c r="CH54" i="5" s="1"/>
  <c r="CL53" i="5"/>
  <c r="CG55" i="5" l="1"/>
  <c r="CF55" i="5" s="1"/>
  <c r="CH55" i="5" s="1"/>
  <c r="CL54" i="5"/>
  <c r="CI52" i="5"/>
  <c r="CG56" i="5" l="1"/>
  <c r="CF56" i="5" s="1"/>
  <c r="CH56" i="5" s="1"/>
  <c r="CL55" i="5"/>
  <c r="CI53" i="5"/>
  <c r="CG57" i="5" l="1"/>
  <c r="CF57" i="5" s="1"/>
  <c r="CH57" i="5" s="1"/>
  <c r="CL56" i="5"/>
  <c r="CI54" i="5"/>
  <c r="CG58" i="5" l="1"/>
  <c r="CF58" i="5" s="1"/>
  <c r="CH58" i="5" s="1"/>
  <c r="CL57" i="5"/>
  <c r="CI55" i="5"/>
  <c r="CG59" i="5" l="1"/>
  <c r="CF59" i="5" s="1"/>
  <c r="CH59" i="5" s="1"/>
  <c r="CL58" i="5"/>
  <c r="CI56" i="5"/>
  <c r="CG60" i="5" l="1"/>
  <c r="CL59" i="5"/>
  <c r="CI57" i="5"/>
  <c r="CF60" i="5" l="1"/>
  <c r="CH60" i="5" s="1"/>
  <c r="CG61" i="5"/>
  <c r="CL60" i="5"/>
  <c r="CI58" i="5"/>
  <c r="CF61" i="5" l="1"/>
  <c r="CH61" i="5" s="1"/>
  <c r="CG62" i="5"/>
  <c r="CL61" i="5"/>
  <c r="CI59" i="5"/>
  <c r="CF62" i="5" l="1"/>
  <c r="CH62" i="5" s="1"/>
  <c r="CG63" i="5"/>
  <c r="CL62" i="5"/>
  <c r="CI60" i="5"/>
  <c r="CF63" i="5" l="1"/>
  <c r="CH63" i="5" s="1"/>
  <c r="CG64" i="5"/>
  <c r="CL63" i="5"/>
  <c r="CI61" i="5"/>
  <c r="CF64" i="5" l="1"/>
  <c r="CH64" i="5" s="1"/>
  <c r="CG65" i="5"/>
  <c r="CL64" i="5"/>
  <c r="CF65" i="5" l="1"/>
  <c r="CH65" i="5" s="1"/>
  <c r="CG66" i="5"/>
  <c r="CL65" i="5"/>
  <c r="CI62" i="5"/>
  <c r="CF66" i="5" l="1"/>
  <c r="CH66" i="5" s="1"/>
  <c r="CG67" i="5"/>
  <c r="CL66" i="5"/>
  <c r="CI63" i="5"/>
  <c r="CF67" i="5" l="1"/>
  <c r="CH67" i="5" s="1"/>
  <c r="CG68" i="5"/>
  <c r="CL67" i="5"/>
  <c r="CI64" i="5"/>
  <c r="CF68" i="5" l="1"/>
  <c r="CH68" i="5" s="1"/>
  <c r="CG69" i="5"/>
  <c r="CL68" i="5"/>
  <c r="CI65" i="5"/>
  <c r="CF69" i="5" l="1"/>
  <c r="CH69" i="5" s="1"/>
  <c r="CG70" i="5"/>
  <c r="CL69" i="5"/>
  <c r="CI66" i="5"/>
  <c r="CF70" i="5" l="1"/>
  <c r="CH70" i="5" s="1"/>
  <c r="CG71" i="5"/>
  <c r="CL70" i="5"/>
  <c r="CI67" i="5"/>
  <c r="CF71" i="5" l="1"/>
  <c r="CH71" i="5" s="1"/>
  <c r="CG72" i="5"/>
  <c r="CL71" i="5"/>
  <c r="CI68" i="5"/>
  <c r="CF72" i="5" l="1"/>
  <c r="CH72" i="5" s="1"/>
  <c r="CG73" i="5"/>
  <c r="CL72" i="5"/>
  <c r="CI69" i="5"/>
  <c r="CF73" i="5" l="1"/>
  <c r="CH73" i="5" s="1"/>
  <c r="CG74" i="5"/>
  <c r="CL73" i="5"/>
  <c r="CI70" i="5"/>
  <c r="CF74" i="5" l="1"/>
  <c r="CH74" i="5" s="1"/>
  <c r="CG75" i="5"/>
  <c r="CL74" i="5"/>
  <c r="CI71" i="5"/>
  <c r="CF75" i="5" l="1"/>
  <c r="CH75" i="5" s="1"/>
  <c r="CG76" i="5"/>
  <c r="CL75" i="5"/>
  <c r="CI72" i="5"/>
  <c r="CF76" i="5" l="1"/>
  <c r="CH76" i="5" s="1"/>
  <c r="CG77" i="5"/>
  <c r="CL76" i="5"/>
  <c r="CI73" i="5"/>
  <c r="CF77" i="5" l="1"/>
  <c r="CH77" i="5" s="1"/>
  <c r="CG78" i="5"/>
  <c r="CL77" i="5"/>
  <c r="CI74" i="5"/>
  <c r="CF78" i="5" l="1"/>
  <c r="CH78" i="5" s="1"/>
  <c r="CG79" i="5"/>
  <c r="CL78" i="5"/>
  <c r="CI75" i="5"/>
  <c r="CF79" i="5" l="1"/>
  <c r="CH79" i="5" s="1"/>
  <c r="CG80" i="5"/>
  <c r="CL79" i="5"/>
  <c r="CI76" i="5"/>
  <c r="CF80" i="5" l="1"/>
  <c r="CH80" i="5" s="1"/>
  <c r="CG81" i="5"/>
  <c r="CL80" i="5"/>
  <c r="CI77" i="5" l="1"/>
  <c r="CF81" i="5"/>
  <c r="CH81" i="5" s="1"/>
  <c r="CG82" i="5"/>
  <c r="CL81" i="5"/>
  <c r="CI78" i="5" l="1"/>
  <c r="CF82" i="5"/>
  <c r="CH82" i="5" s="1"/>
  <c r="CG83" i="5"/>
  <c r="CL82" i="5"/>
  <c r="CI79" i="5" l="1"/>
  <c r="CF83" i="5"/>
  <c r="CH83" i="5" s="1"/>
  <c r="CG84" i="5"/>
  <c r="CL83" i="5"/>
  <c r="CI80" i="5" l="1"/>
  <c r="CF84" i="5"/>
  <c r="CH84" i="5" s="1"/>
  <c r="CG85" i="5"/>
  <c r="CL84" i="5"/>
  <c r="CI81" i="5" l="1"/>
  <c r="CF85" i="5"/>
  <c r="CH85" i="5" s="1"/>
  <c r="CG86" i="5"/>
  <c r="CL85" i="5"/>
  <c r="CI82" i="5" l="1"/>
  <c r="CF86" i="5"/>
  <c r="CH86" i="5" s="1"/>
  <c r="CG87" i="5"/>
  <c r="CL86" i="5"/>
  <c r="CI83" i="5" l="1"/>
  <c r="CF87" i="5"/>
  <c r="CH87" i="5" s="1"/>
  <c r="CG88" i="5"/>
  <c r="CL87" i="5"/>
  <c r="CF88" i="5" l="1"/>
  <c r="CH88" i="5" s="1"/>
  <c r="CI84" i="5"/>
  <c r="CG89" i="5"/>
  <c r="CL88" i="5"/>
  <c r="CI85" i="5" l="1"/>
  <c r="CF89" i="5"/>
  <c r="CH89" i="5" s="1"/>
  <c r="CG90" i="5"/>
  <c r="CL89" i="5"/>
  <c r="CF90" i="5" l="1"/>
  <c r="CH90" i="5" s="1"/>
  <c r="CI86" i="5"/>
  <c r="CG91" i="5"/>
  <c r="CL90" i="5"/>
  <c r="CF91" i="5" l="1"/>
  <c r="CH91" i="5" s="1"/>
  <c r="CI87" i="5"/>
  <c r="CG92" i="5"/>
  <c r="CL91" i="5"/>
  <c r="CI88" i="5" l="1"/>
  <c r="CF92" i="5"/>
  <c r="CH92" i="5" s="1"/>
  <c r="CG93" i="5"/>
  <c r="CL92" i="5"/>
  <c r="CI89" i="5" l="1"/>
  <c r="CF93" i="5"/>
  <c r="CH93" i="5" s="1"/>
  <c r="CG94" i="5"/>
  <c r="CL93" i="5"/>
  <c r="CF94" i="5" l="1"/>
  <c r="CH94" i="5" s="1"/>
  <c r="CI90" i="5"/>
  <c r="CG95" i="5"/>
  <c r="CL94" i="5"/>
  <c r="CI91" i="5" l="1"/>
  <c r="CF95" i="5"/>
  <c r="CH95" i="5" s="1"/>
  <c r="CG96" i="5"/>
  <c r="CL95" i="5"/>
  <c r="CF96" i="5" l="1"/>
  <c r="CH96" i="5" s="1"/>
  <c r="CI92" i="5"/>
  <c r="CG97" i="5"/>
  <c r="CL96" i="5"/>
  <c r="CI93" i="5" l="1"/>
  <c r="CF97" i="5"/>
  <c r="CH97" i="5" s="1"/>
  <c r="CG98" i="5"/>
  <c r="CL97" i="5"/>
  <c r="CF98" i="5" l="1"/>
  <c r="CH98" i="5" s="1"/>
  <c r="CI94" i="5"/>
  <c r="CG99" i="5"/>
  <c r="CL98" i="5"/>
  <c r="CI95" i="5" l="1"/>
  <c r="CF99" i="5"/>
  <c r="CH99" i="5" s="1"/>
  <c r="CG100" i="5"/>
  <c r="CL99" i="5"/>
  <c r="CI96" i="5" l="1"/>
  <c r="CF100" i="5"/>
  <c r="CH100" i="5" s="1"/>
  <c r="CG101" i="5"/>
  <c r="CL100" i="5"/>
  <c r="CI97" i="5" l="1"/>
  <c r="CF101" i="5"/>
  <c r="CH101" i="5" s="1"/>
  <c r="CG102" i="5"/>
  <c r="CL101" i="5"/>
  <c r="CF102" i="5" l="1"/>
  <c r="CH102" i="5" s="1"/>
  <c r="CI98" i="5"/>
  <c r="CG103" i="5"/>
  <c r="CL102" i="5"/>
  <c r="CI99" i="5" l="1"/>
  <c r="CF103" i="5"/>
  <c r="CH103" i="5" s="1"/>
  <c r="CG104" i="5"/>
  <c r="CL103" i="5"/>
  <c r="CI100" i="5" l="1"/>
  <c r="CF104" i="5"/>
  <c r="CH104" i="5" s="1"/>
  <c r="CG105" i="5"/>
  <c r="CL104" i="5"/>
  <c r="CI101" i="5" l="1"/>
  <c r="CF105" i="5"/>
  <c r="CH105" i="5" s="1"/>
  <c r="CG106" i="5"/>
  <c r="CL105" i="5"/>
  <c r="CF106" i="5" l="1"/>
  <c r="CH106" i="5" s="1"/>
  <c r="CI102" i="5"/>
  <c r="CG107" i="5"/>
  <c r="CL106" i="5"/>
  <c r="CI103" i="5" l="1"/>
  <c r="CF107" i="5"/>
  <c r="CH107" i="5" s="1"/>
  <c r="CG108" i="5"/>
  <c r="CL107" i="5"/>
  <c r="CI104" i="5" l="1"/>
  <c r="CF108" i="5"/>
  <c r="CH108" i="5" s="1"/>
  <c r="CG109" i="5"/>
  <c r="CL108" i="5"/>
  <c r="CI105" i="5" l="1"/>
  <c r="CF109" i="5"/>
  <c r="CH109" i="5" s="1"/>
  <c r="CG110" i="5"/>
  <c r="CG111" i="5" s="1"/>
  <c r="CL109" i="5"/>
  <c r="CI109" i="5" l="1"/>
  <c r="CG112" i="5"/>
  <c r="CF111" i="5"/>
  <c r="CH111" i="5" s="1"/>
  <c r="CF110" i="5"/>
  <c r="CH110" i="5" s="1"/>
  <c r="CI106" i="5"/>
  <c r="CL110" i="5"/>
  <c r="CI111" i="5" l="1"/>
  <c r="CI110" i="5"/>
  <c r="CG113" i="5"/>
  <c r="CF112" i="5"/>
  <c r="CH112" i="5" s="1"/>
  <c r="CI107" i="5"/>
  <c r="CL111" i="5"/>
  <c r="CI112" i="5" l="1"/>
  <c r="CG114" i="5"/>
  <c r="CF114" i="5" s="1"/>
  <c r="CH114" i="5" s="1"/>
  <c r="CF113" i="5"/>
  <c r="CH113" i="5" s="1"/>
  <c r="CI108" i="5"/>
  <c r="CL112" i="5"/>
  <c r="CI113" i="5" l="1"/>
  <c r="CI114" i="5"/>
  <c r="CL113" i="5"/>
  <c r="CG115" i="5" l="1"/>
  <c r="CF115" i="5" s="1"/>
  <c r="CH115" i="5" s="1"/>
  <c r="CL114" i="5"/>
  <c r="CI115" i="5" l="1"/>
  <c r="CG116" i="5"/>
  <c r="CF116" i="5" s="1"/>
  <c r="CH116" i="5" s="1"/>
  <c r="CL115" i="5"/>
  <c r="CI116" i="5" l="1"/>
  <c r="CG117" i="5"/>
  <c r="CF117" i="5" s="1"/>
  <c r="CH117" i="5" s="1"/>
  <c r="CL116" i="5"/>
  <c r="CI117" i="5" l="1"/>
  <c r="CG118" i="5"/>
  <c r="CF118" i="5" s="1"/>
  <c r="CH118" i="5" s="1"/>
  <c r="CL117" i="5"/>
  <c r="CI118" i="5" l="1"/>
  <c r="CG119" i="5"/>
  <c r="CF119" i="5" s="1"/>
  <c r="CH119" i="5" s="1"/>
  <c r="CL118" i="5"/>
  <c r="CI119" i="5" l="1"/>
  <c r="CG120" i="5"/>
  <c r="CF120" i="5" s="1"/>
  <c r="CH120" i="5" s="1"/>
  <c r="CL119" i="5"/>
  <c r="CI120" i="5" l="1"/>
  <c r="CG121" i="5"/>
  <c r="CF121" i="5" s="1"/>
  <c r="CH121" i="5" s="1"/>
  <c r="CL120" i="5"/>
  <c r="CI121" i="5" l="1"/>
  <c r="CG122" i="5"/>
  <c r="CF122" i="5" s="1"/>
  <c r="CH122" i="5" s="1"/>
  <c r="CL121" i="5"/>
  <c r="CI122" i="5" l="1"/>
  <c r="CG123" i="5"/>
  <c r="CF123" i="5" s="1"/>
  <c r="CH123" i="5" s="1"/>
  <c r="CL122" i="5"/>
  <c r="CI123" i="5" l="1"/>
  <c r="CG124" i="5"/>
  <c r="CF124" i="5" s="1"/>
  <c r="CH124" i="5" s="1"/>
  <c r="CL123" i="5"/>
  <c r="CI124" i="5" l="1"/>
  <c r="CG125" i="5"/>
  <c r="CF125" i="5" s="1"/>
  <c r="CH125" i="5" s="1"/>
  <c r="CL124" i="5"/>
  <c r="CI125" i="5" l="1"/>
  <c r="CG126" i="5"/>
  <c r="CF126" i="5" s="1"/>
  <c r="CH126" i="5" s="1"/>
  <c r="CL125" i="5"/>
  <c r="CI126" i="5" l="1"/>
  <c r="CG127" i="5"/>
  <c r="CF127" i="5" s="1"/>
  <c r="CH127" i="5" s="1"/>
  <c r="CL126" i="5"/>
  <c r="CI127" i="5" l="1"/>
  <c r="CG128" i="5"/>
  <c r="CF128" i="5" s="1"/>
  <c r="CH128" i="5" s="1"/>
  <c r="CL127" i="5"/>
  <c r="CI128" i="5" l="1"/>
  <c r="CG129" i="5"/>
  <c r="CF129" i="5" s="1"/>
  <c r="CH129" i="5" s="1"/>
  <c r="CL128" i="5"/>
  <c r="CI129" i="5" l="1"/>
  <c r="CG130" i="5"/>
  <c r="CF130" i="5" s="1"/>
  <c r="CH130" i="5" s="1"/>
  <c r="CL129" i="5"/>
  <c r="CI130" i="5" l="1"/>
  <c r="CG131" i="5"/>
  <c r="CF131" i="5" s="1"/>
  <c r="CH131" i="5" s="1"/>
  <c r="CL130" i="5"/>
  <c r="CI131" i="5" l="1"/>
  <c r="CG132" i="5"/>
  <c r="CF132" i="5" s="1"/>
  <c r="CH132" i="5" s="1"/>
  <c r="CL131" i="5"/>
  <c r="CI132" i="5" l="1"/>
  <c r="CG133" i="5"/>
  <c r="CF133" i="5" s="1"/>
  <c r="CH133" i="5" s="1"/>
  <c r="CL132" i="5"/>
  <c r="CI133" i="5" l="1"/>
  <c r="CG134" i="5"/>
  <c r="CF134" i="5" s="1"/>
  <c r="CH134" i="5" s="1"/>
  <c r="CL133" i="5"/>
  <c r="CI134" i="5" l="1"/>
  <c r="CG135" i="5"/>
  <c r="CF135" i="5" s="1"/>
  <c r="CH135" i="5" s="1"/>
  <c r="CL134" i="5"/>
  <c r="CI135" i="5" l="1"/>
  <c r="CG136" i="5"/>
  <c r="CF136" i="5" s="1"/>
  <c r="CH136" i="5" s="1"/>
  <c r="CL135" i="5"/>
  <c r="CI136" i="5" l="1"/>
  <c r="CG137" i="5"/>
  <c r="CF137" i="5" s="1"/>
  <c r="CH137" i="5" s="1"/>
  <c r="CL136" i="5"/>
  <c r="CI137" i="5" l="1"/>
  <c r="CG138" i="5"/>
  <c r="CF138" i="5" s="1"/>
  <c r="CH138" i="5" s="1"/>
  <c r="CL137" i="5"/>
  <c r="CI138" i="5" l="1"/>
  <c r="CG139" i="5"/>
  <c r="CF139" i="5" s="1"/>
  <c r="CH139" i="5" s="1"/>
  <c r="CL138" i="5"/>
  <c r="CI139" i="5" l="1"/>
  <c r="CG140" i="5"/>
  <c r="CF140" i="5" s="1"/>
  <c r="CH140" i="5" s="1"/>
  <c r="CL139" i="5"/>
  <c r="CI140" i="5" l="1"/>
  <c r="CG141" i="5"/>
  <c r="CF141" i="5" s="1"/>
  <c r="CH141" i="5" s="1"/>
  <c r="CL140" i="5"/>
  <c r="CI141" i="5" l="1"/>
  <c r="CG142" i="5"/>
  <c r="CF142" i="5" s="1"/>
  <c r="CH142" i="5" s="1"/>
  <c r="CL141" i="5"/>
  <c r="CI142" i="5" l="1"/>
  <c r="CG143" i="5"/>
  <c r="CF143" i="5" s="1"/>
  <c r="CH143" i="5" s="1"/>
  <c r="CL142" i="5"/>
  <c r="CI143" i="5" l="1"/>
  <c r="CG144" i="5"/>
  <c r="CF144" i="5" s="1"/>
  <c r="CH144" i="5" s="1"/>
  <c r="CL143" i="5"/>
  <c r="CI144" i="5" l="1"/>
  <c r="CG145" i="5"/>
  <c r="CF145" i="5" s="1"/>
  <c r="CH145" i="5" s="1"/>
  <c r="CL144" i="5"/>
  <c r="CI145" i="5" l="1"/>
  <c r="CG146" i="5"/>
  <c r="CF146" i="5" s="1"/>
  <c r="CH146" i="5" s="1"/>
  <c r="CL145" i="5"/>
  <c r="CI146" i="5" l="1"/>
  <c r="CG147" i="5"/>
  <c r="CF147" i="5" s="1"/>
  <c r="CH147" i="5" s="1"/>
  <c r="CL146" i="5"/>
  <c r="CI147" i="5" l="1"/>
  <c r="CG148" i="5"/>
  <c r="CF148" i="5" s="1"/>
  <c r="CH148" i="5" s="1"/>
  <c r="CL147" i="5"/>
  <c r="CI148" i="5" l="1"/>
  <c r="CG149" i="5"/>
  <c r="CF149" i="5" s="1"/>
  <c r="CH149" i="5" s="1"/>
  <c r="CL148" i="5"/>
  <c r="CI149" i="5" l="1"/>
  <c r="CG150" i="5"/>
  <c r="CF150" i="5" s="1"/>
  <c r="CH150" i="5" s="1"/>
  <c r="CL149" i="5"/>
  <c r="CI150" i="5" l="1"/>
  <c r="CG151" i="5"/>
  <c r="CF151" i="5" s="1"/>
  <c r="CH151" i="5" s="1"/>
  <c r="CL150" i="5"/>
  <c r="CI151" i="5" l="1"/>
  <c r="CG152" i="5"/>
  <c r="CF152" i="5" s="1"/>
  <c r="CH152" i="5" s="1"/>
  <c r="CL151" i="5"/>
  <c r="CI152" i="5" l="1"/>
  <c r="CG153" i="5"/>
  <c r="CF153" i="5" s="1"/>
  <c r="CH153" i="5" s="1"/>
  <c r="CL152" i="5"/>
  <c r="CI153" i="5" l="1"/>
  <c r="CG154" i="5"/>
  <c r="CF154" i="5" s="1"/>
  <c r="CH154" i="5" s="1"/>
  <c r="CL153" i="5"/>
  <c r="CI154" i="5" l="1"/>
  <c r="CG155" i="5"/>
  <c r="CF155" i="5" s="1"/>
  <c r="CL154" i="5"/>
  <c r="CH155" i="5" l="1"/>
  <c r="CI155" i="5" s="1"/>
  <c r="CL155" i="5"/>
  <c r="CG156" i="5"/>
  <c r="CF156" i="5" s="1"/>
  <c r="CH156" i="5" l="1"/>
  <c r="CI156" i="5" s="1"/>
  <c r="CL156" i="5"/>
  <c r="CG157" i="5"/>
  <c r="CF157" i="5" s="1"/>
  <c r="CH157" i="5" l="1"/>
  <c r="CI157" i="5" s="1"/>
  <c r="CL157" i="5"/>
  <c r="CG158" i="5"/>
  <c r="CF158" i="5" s="1"/>
  <c r="CH158" i="5" l="1"/>
  <c r="CI158" i="5" s="1"/>
  <c r="CL158" i="5"/>
  <c r="CG159" i="5"/>
  <c r="CF159" i="5" s="1"/>
  <c r="CH159" i="5" l="1"/>
  <c r="CI159" i="5" s="1"/>
  <c r="CL159" i="5"/>
  <c r="CG160" i="5"/>
  <c r="CF160" i="5" s="1"/>
  <c r="CH160" i="5" l="1"/>
  <c r="CI160" i="5" s="1"/>
  <c r="CL160" i="5"/>
  <c r="CG161" i="5"/>
  <c r="CF161" i="5" s="1"/>
  <c r="CH161" i="5" l="1"/>
  <c r="CI161" i="5" s="1"/>
  <c r="CL161" i="5"/>
  <c r="CG162" i="5"/>
  <c r="CF162" i="5" s="1"/>
  <c r="CH162" i="5" l="1"/>
  <c r="CI162" i="5" s="1"/>
  <c r="CL162" i="5"/>
  <c r="CG163" i="5"/>
  <c r="CF163" i="5" s="1"/>
  <c r="CH163" i="5" l="1"/>
  <c r="CI163" i="5" s="1"/>
  <c r="CL163" i="5"/>
  <c r="CG164" i="5"/>
  <c r="CF164" i="5" s="1"/>
  <c r="CH164" i="5" l="1"/>
  <c r="CI164" i="5" s="1"/>
  <c r="CL164" i="5"/>
  <c r="CG165" i="5"/>
  <c r="CF165" i="5" s="1"/>
  <c r="CH165" i="5" l="1"/>
  <c r="CI165" i="5" s="1"/>
  <c r="CL165" i="5"/>
  <c r="CG166" i="5"/>
  <c r="CF166" i="5" s="1"/>
  <c r="CH166" i="5" l="1"/>
  <c r="CI166" i="5" s="1"/>
  <c r="CL166" i="5"/>
  <c r="CG167" i="5"/>
  <c r="CF167" i="5" s="1"/>
  <c r="CH167" i="5" l="1"/>
  <c r="CI167" i="5" s="1"/>
  <c r="CL167" i="5"/>
  <c r="CG168" i="5"/>
  <c r="CF168" i="5" s="1"/>
  <c r="CH168" i="5" l="1"/>
  <c r="CI168" i="5" s="1"/>
  <c r="CL168" i="5"/>
  <c r="CG169" i="5"/>
  <c r="CF169" i="5" s="1"/>
  <c r="CH169" i="5" l="1"/>
  <c r="CI169" i="5" s="1"/>
  <c r="CL169" i="5"/>
  <c r="CG170" i="5"/>
  <c r="CF170" i="5" s="1"/>
  <c r="CH170" i="5" l="1"/>
  <c r="CI170" i="5" s="1"/>
  <c r="CL170" i="5"/>
  <c r="CG171" i="5"/>
  <c r="CF171" i="5" s="1"/>
  <c r="CH171" i="5" l="1"/>
  <c r="CI171" i="5" s="1"/>
  <c r="CL171" i="5"/>
  <c r="CG172" i="5"/>
  <c r="CF172" i="5" s="1"/>
  <c r="CH172" i="5" l="1"/>
  <c r="CI172" i="5" s="1"/>
  <c r="CL172" i="5"/>
  <c r="CG173" i="5"/>
  <c r="CF173" i="5" s="1"/>
  <c r="CH173" i="5" l="1"/>
  <c r="CI173" i="5" s="1"/>
  <c r="CL173" i="5"/>
  <c r="CG174" i="5"/>
  <c r="CF174" i="5" s="1"/>
  <c r="CH174" i="5" l="1"/>
  <c r="CI174" i="5" s="1"/>
  <c r="CL174" i="5"/>
  <c r="CG175" i="5"/>
  <c r="CF175" i="5" s="1"/>
  <c r="CH175" i="5" l="1"/>
  <c r="CI175" i="5" s="1"/>
  <c r="CL175" i="5"/>
  <c r="CG176" i="5"/>
  <c r="CF176" i="5" s="1"/>
  <c r="CH176" i="5" l="1"/>
  <c r="CI176" i="5" s="1"/>
  <c r="CL176" i="5"/>
  <c r="CG177" i="5"/>
  <c r="CF177" i="5" s="1"/>
  <c r="CH177" i="5" l="1"/>
  <c r="CI177" i="5" s="1"/>
  <c r="CL177" i="5"/>
  <c r="CG178" i="5"/>
  <c r="CF178" i="5" s="1"/>
  <c r="CH178" i="5" l="1"/>
  <c r="CI178" i="5" s="1"/>
  <c r="CL178" i="5"/>
  <c r="CG179" i="5"/>
  <c r="CF179" i="5" s="1"/>
  <c r="CH179" i="5" l="1"/>
  <c r="CI179" i="5" s="1"/>
  <c r="CL179" i="5"/>
  <c r="CG180" i="5"/>
  <c r="CF180" i="5" s="1"/>
  <c r="CH180" i="5" l="1"/>
  <c r="CI180" i="5" s="1"/>
  <c r="CL180" i="5"/>
  <c r="CG181" i="5"/>
  <c r="CF181" i="5" s="1"/>
  <c r="CH181" i="5" l="1"/>
  <c r="CI181" i="5" s="1"/>
  <c r="CL181" i="5"/>
  <c r="CG182" i="5"/>
  <c r="CF182" i="5" s="1"/>
  <c r="CH182" i="5" l="1"/>
  <c r="CI182" i="5" s="1"/>
  <c r="CL182" i="5"/>
  <c r="CG183" i="5"/>
  <c r="CF183" i="5" s="1"/>
  <c r="CH183" i="5" l="1"/>
  <c r="CI183" i="5" s="1"/>
  <c r="CL183" i="5"/>
  <c r="CG184" i="5"/>
  <c r="CF184" i="5" s="1"/>
  <c r="CH184" i="5" l="1"/>
  <c r="CI184" i="5" s="1"/>
  <c r="CL184" i="5"/>
  <c r="CG185" i="5"/>
  <c r="CF185" i="5" s="1"/>
  <c r="CH185" i="5" l="1"/>
  <c r="CI185" i="5" s="1"/>
  <c r="CL185" i="5"/>
  <c r="CG186" i="5"/>
  <c r="CF186" i="5" s="1"/>
  <c r="CH186" i="5" l="1"/>
  <c r="CI186" i="5" s="1"/>
  <c r="CL186" i="5"/>
  <c r="CG187" i="5"/>
  <c r="CF187" i="5" s="1"/>
  <c r="CH187" i="5" l="1"/>
  <c r="CI187" i="5" s="1"/>
  <c r="CL187" i="5"/>
  <c r="CG188" i="5"/>
  <c r="CF188" i="5" s="1"/>
  <c r="CH188" i="5" l="1"/>
  <c r="CI188" i="5" s="1"/>
  <c r="CL188" i="5"/>
  <c r="CG189" i="5"/>
  <c r="CF189" i="5" s="1"/>
  <c r="CH189" i="5" l="1"/>
  <c r="CI189" i="5" s="1"/>
  <c r="CL189" i="5"/>
  <c r="CG190" i="5"/>
  <c r="CF190" i="5" s="1"/>
  <c r="CH190" i="5" l="1"/>
  <c r="CI190" i="5" s="1"/>
  <c r="CG191" i="5"/>
  <c r="CF191" i="5" s="1"/>
  <c r="CL190" i="5"/>
  <c r="CH191" i="5" l="1"/>
  <c r="CI191" i="5" s="1"/>
  <c r="CG192" i="5"/>
  <c r="CF192" i="5" s="1"/>
  <c r="CL191" i="5"/>
  <c r="CH192" i="5" l="1"/>
  <c r="CI192" i="5" s="1"/>
  <c r="CG193" i="5"/>
  <c r="CF193" i="5" s="1"/>
  <c r="CL192" i="5"/>
  <c r="CH193" i="5" l="1"/>
  <c r="CI193" i="5" s="1"/>
  <c r="CG194" i="5"/>
  <c r="CF194" i="5" s="1"/>
  <c r="CL193" i="5"/>
  <c r="CH194" i="5" l="1"/>
  <c r="CI194" i="5" s="1"/>
  <c r="CG195" i="5"/>
  <c r="CF195" i="5" s="1"/>
  <c r="CL194" i="5"/>
  <c r="CH195" i="5" l="1"/>
  <c r="CI195" i="5" s="1"/>
  <c r="CG196" i="5"/>
  <c r="CF196" i="5" s="1"/>
  <c r="CL195" i="5"/>
  <c r="CH196" i="5" l="1"/>
  <c r="CI196" i="5" s="1"/>
  <c r="CG197" i="5"/>
  <c r="CF197" i="5" s="1"/>
  <c r="CL196" i="5"/>
  <c r="CH197" i="5" l="1"/>
  <c r="CI197" i="5" s="1"/>
  <c r="CG198" i="5"/>
  <c r="CF198" i="5" s="1"/>
  <c r="CL197" i="5"/>
  <c r="CH198" i="5" l="1"/>
  <c r="CI198" i="5" s="1"/>
  <c r="CG199" i="5"/>
  <c r="CF199" i="5" s="1"/>
  <c r="CL198" i="5"/>
  <c r="CH199" i="5" l="1"/>
  <c r="CI199" i="5" s="1"/>
  <c r="CG200" i="5"/>
  <c r="CF200" i="5" s="1"/>
  <c r="CL199" i="5"/>
  <c r="CH200" i="5" l="1"/>
  <c r="CI200" i="5" s="1"/>
  <c r="CG201" i="5"/>
  <c r="CF201" i="5" s="1"/>
  <c r="CL200" i="5"/>
  <c r="CH201" i="5" l="1"/>
  <c r="CI201" i="5" s="1"/>
  <c r="CG202" i="5"/>
  <c r="CF202" i="5" s="1"/>
  <c r="CL201" i="5"/>
  <c r="CH202" i="5" l="1"/>
  <c r="CI202" i="5" s="1"/>
  <c r="CG203" i="5"/>
  <c r="CF203" i="5" s="1"/>
  <c r="CL202" i="5"/>
  <c r="CH203" i="5" l="1"/>
  <c r="CI203" i="5" s="1"/>
  <c r="CG204" i="5"/>
  <c r="CL203" i="5"/>
  <c r="CF204" i="5" l="1"/>
  <c r="CG205" i="5"/>
  <c r="CL204" i="5"/>
  <c r="CH204" i="5" l="1"/>
  <c r="CI204" i="5" s="1"/>
  <c r="CG206" i="5"/>
  <c r="CL205" i="5"/>
  <c r="CF205" i="5"/>
  <c r="CH205" i="5" l="1"/>
  <c r="CI205" i="5" s="1"/>
  <c r="CL206" i="5"/>
  <c r="CF206" i="5"/>
  <c r="CG207" i="5"/>
  <c r="CH206" i="5" l="1"/>
  <c r="CI206" i="5" s="1"/>
  <c r="CG208" i="5"/>
  <c r="CL207" i="5"/>
  <c r="CF207" i="5"/>
  <c r="CH207" i="5" l="1"/>
  <c r="CI207" i="5" s="1"/>
  <c r="CL208" i="5"/>
  <c r="CG209" i="5"/>
  <c r="CF208" i="5"/>
  <c r="CH208" i="5" l="1"/>
  <c r="CI208" i="5" s="1"/>
  <c r="CF209" i="5"/>
  <c r="CL209" i="5"/>
  <c r="CG210" i="5"/>
  <c r="CH209" i="5" l="1"/>
  <c r="CI209" i="5" s="1"/>
  <c r="CL210" i="5"/>
  <c r="CF210" i="5"/>
  <c r="CG211" i="5"/>
  <c r="CH210" i="5" l="1"/>
  <c r="CI210" i="5" s="1"/>
  <c r="CF211" i="5"/>
  <c r="CG212" i="5"/>
  <c r="CL211" i="5"/>
  <c r="CH211" i="5" l="1"/>
  <c r="CI211" i="5" s="1"/>
  <c r="CG213" i="5"/>
  <c r="CL212" i="5"/>
  <c r="CF212" i="5"/>
  <c r="CH212" i="5" l="1"/>
  <c r="CI212" i="5" s="1"/>
  <c r="CL213" i="5"/>
  <c r="CF213" i="5"/>
  <c r="CG214" i="5"/>
  <c r="CH213" i="5" l="1"/>
  <c r="CI213" i="5" s="1"/>
  <c r="CL214" i="5"/>
  <c r="CF214" i="5"/>
  <c r="CG215" i="5"/>
  <c r="CH214" i="5" l="1"/>
  <c r="CI214" i="5" s="1"/>
  <c r="CF215" i="5"/>
  <c r="CG216" i="5"/>
  <c r="CL215" i="5"/>
  <c r="CH215" i="5" l="1"/>
  <c r="CI215" i="5" s="1"/>
  <c r="CL216" i="5"/>
  <c r="CF216" i="5"/>
  <c r="CG217" i="5"/>
  <c r="CH216" i="5" l="1"/>
  <c r="CI216" i="5" s="1"/>
  <c r="CL217" i="5"/>
  <c r="CG218" i="5"/>
  <c r="CF217" i="5"/>
  <c r="CH217" i="5" l="1"/>
  <c r="CI217" i="5" s="1"/>
  <c r="CF218" i="5"/>
  <c r="CG219" i="5"/>
  <c r="CL218" i="5"/>
  <c r="CH218" i="5" l="1"/>
  <c r="CI218" i="5" s="1"/>
  <c r="CF219" i="5"/>
  <c r="CG220" i="5"/>
  <c r="CL219" i="5"/>
  <c r="CH219" i="5" l="1"/>
  <c r="CI219" i="5" s="1"/>
  <c r="CL220" i="5"/>
  <c r="CF220" i="5"/>
  <c r="CG221" i="5"/>
  <c r="CH220" i="5" l="1"/>
  <c r="CI220" i="5" s="1"/>
  <c r="CL221" i="5"/>
  <c r="CG222" i="5"/>
  <c r="CF221" i="5"/>
  <c r="CH221" i="5" l="1"/>
  <c r="CI221" i="5" s="1"/>
  <c r="CL222" i="5"/>
  <c r="CF222" i="5"/>
  <c r="CG223" i="5"/>
  <c r="CH222" i="5" l="1"/>
  <c r="CI222" i="5" s="1"/>
  <c r="CG224" i="5"/>
  <c r="CL223" i="5"/>
  <c r="CF223" i="5"/>
  <c r="CH223" i="5" l="1"/>
  <c r="CI223" i="5" s="1"/>
  <c r="CL224" i="5"/>
  <c r="CG225" i="5"/>
  <c r="CF224" i="5"/>
  <c r="CH224" i="5" l="1"/>
  <c r="CI224" i="5" s="1"/>
  <c r="CL225" i="5"/>
  <c r="CF225" i="5"/>
  <c r="CG226" i="5"/>
  <c r="CH225" i="5" l="1"/>
  <c r="CI225" i="5" s="1"/>
  <c r="CL226" i="5"/>
  <c r="CF226" i="5"/>
  <c r="CG227" i="5"/>
  <c r="CH226" i="5" l="1"/>
  <c r="CI226" i="5" s="1"/>
  <c r="CG228" i="5"/>
  <c r="CL227" i="5"/>
  <c r="CF227" i="5"/>
  <c r="CH227" i="5" l="1"/>
  <c r="CI227" i="5" s="1"/>
  <c r="CF228" i="5"/>
  <c r="CL228" i="5"/>
  <c r="CG229" i="5"/>
  <c r="CH228" i="5" l="1"/>
  <c r="CI228" i="5" s="1"/>
  <c r="CL229" i="5"/>
  <c r="CF229" i="5"/>
  <c r="CG230" i="5"/>
  <c r="CH229" i="5" l="1"/>
  <c r="CI229" i="5" s="1"/>
  <c r="CL230" i="5"/>
  <c r="CG231" i="5"/>
  <c r="CF230" i="5"/>
  <c r="CH230" i="5" l="1"/>
  <c r="CI230" i="5" s="1"/>
  <c r="CF231" i="5"/>
  <c r="CG232" i="5"/>
  <c r="CL231" i="5"/>
  <c r="CH231" i="5" l="1"/>
  <c r="CI231" i="5" s="1"/>
  <c r="CF232" i="5"/>
  <c r="CG233" i="5"/>
  <c r="CL232" i="5"/>
  <c r="CH232" i="5" l="1"/>
  <c r="CI232" i="5" s="1"/>
  <c r="CL233" i="5"/>
  <c r="CF233" i="5"/>
  <c r="CG234" i="5"/>
  <c r="CH233" i="5" l="1"/>
  <c r="CI233" i="5" s="1"/>
  <c r="CL234" i="5"/>
  <c r="CF234" i="5"/>
  <c r="CG235" i="5"/>
  <c r="CH234" i="5" l="1"/>
  <c r="CI234" i="5" s="1"/>
  <c r="CG236" i="5"/>
  <c r="CF235" i="5"/>
  <c r="CL235" i="5"/>
  <c r="CH235" i="5" l="1"/>
  <c r="CI235" i="5" s="1"/>
  <c r="CG237" i="5"/>
  <c r="CL236" i="5"/>
  <c r="CF236" i="5"/>
  <c r="CH236" i="5" l="1"/>
  <c r="CI236" i="5" s="1"/>
  <c r="CL237" i="5"/>
  <c r="CF237" i="5"/>
  <c r="CG238" i="5"/>
  <c r="CH237" i="5" l="1"/>
  <c r="CI237" i="5" s="1"/>
  <c r="CF238" i="5"/>
  <c r="CG239" i="5"/>
  <c r="CL238" i="5"/>
  <c r="CH238" i="5" l="1"/>
  <c r="CI238" i="5" s="1"/>
  <c r="CL239" i="5"/>
  <c r="CF239" i="5"/>
  <c r="CG240" i="5"/>
  <c r="CH239" i="5" l="1"/>
  <c r="CI239" i="5" s="1"/>
  <c r="CL240" i="5"/>
  <c r="CF240" i="5"/>
  <c r="CG241" i="5"/>
  <c r="CH240" i="5" l="1"/>
  <c r="CI240" i="5" s="1"/>
  <c r="CL241" i="5"/>
  <c r="CF241" i="5"/>
  <c r="CG242" i="5"/>
  <c r="CH241" i="5" l="1"/>
  <c r="CI241" i="5" s="1"/>
  <c r="CF242" i="5"/>
  <c r="CG243" i="5"/>
  <c r="CL242" i="5"/>
  <c r="CH242" i="5" l="1"/>
  <c r="CI242" i="5" s="1"/>
  <c r="CL243" i="5"/>
  <c r="CF243" i="5"/>
  <c r="CG244" i="5"/>
  <c r="CH243" i="5" l="1"/>
  <c r="CI243" i="5" s="1"/>
  <c r="CL244" i="5"/>
  <c r="CF244" i="5"/>
  <c r="CG245" i="5"/>
  <c r="CH244" i="5" l="1"/>
  <c r="CI244" i="5" s="1"/>
  <c r="CL245" i="5"/>
  <c r="CF245" i="5"/>
  <c r="CG246" i="5"/>
  <c r="CH245" i="5" l="1"/>
  <c r="CI245" i="5" s="1"/>
  <c r="CF246" i="5"/>
  <c r="CG247" i="5"/>
  <c r="CL246" i="5"/>
  <c r="CH246" i="5" l="1"/>
  <c r="CI246" i="5" s="1"/>
  <c r="CL247" i="5"/>
  <c r="CF247" i="5"/>
  <c r="CG248" i="5"/>
  <c r="CH247" i="5" l="1"/>
  <c r="CI247" i="5" s="1"/>
  <c r="CL248" i="5"/>
  <c r="CG249" i="5"/>
  <c r="CF248" i="5"/>
  <c r="CH248" i="5" l="1"/>
  <c r="CI248" i="5" s="1"/>
  <c r="CL249" i="5"/>
  <c r="CF249" i="5"/>
  <c r="CG250" i="5"/>
  <c r="CH249" i="5" l="1"/>
  <c r="CI249" i="5" s="1"/>
  <c r="CF250" i="5"/>
  <c r="CG251" i="5"/>
  <c r="CL250" i="5"/>
  <c r="CH250" i="5" l="1"/>
  <c r="CI250" i="5" s="1"/>
  <c r="CL251" i="5"/>
  <c r="CG252" i="5"/>
  <c r="CF251" i="5"/>
  <c r="CH251" i="5" l="1"/>
  <c r="CI251" i="5" s="1"/>
  <c r="CL252" i="5"/>
  <c r="CG253" i="5"/>
  <c r="CF252" i="5"/>
  <c r="CH252" i="5" l="1"/>
  <c r="CI252" i="5" s="1"/>
  <c r="CL253" i="5"/>
  <c r="CF253" i="5"/>
  <c r="CG254" i="5"/>
  <c r="CH253" i="5" l="1"/>
  <c r="CI253" i="5" s="1"/>
  <c r="CF254" i="5"/>
  <c r="CL254" i="5"/>
  <c r="CH254" i="5" l="1"/>
  <c r="CI254" i="5" s="1"/>
  <c r="CJ5" i="5" s="1"/>
  <c r="CJ254" i="5" l="1"/>
  <c r="CK254" i="5" s="1"/>
  <c r="CJ149" i="5"/>
  <c r="CK149" i="5" s="1"/>
  <c r="CJ154" i="5"/>
  <c r="CK154" i="5" s="1"/>
  <c r="CJ201" i="5"/>
  <c r="CK201" i="5" s="1"/>
  <c r="CJ206" i="5"/>
  <c r="CK206" i="5" s="1"/>
  <c r="CJ131" i="5"/>
  <c r="CK131" i="5" s="1"/>
  <c r="CJ118" i="5"/>
  <c r="CK118" i="5" s="1"/>
  <c r="CJ29" i="5"/>
  <c r="CK29" i="5" s="1"/>
  <c r="CJ142" i="5"/>
  <c r="CK142" i="5" s="1"/>
  <c r="CJ13" i="5"/>
  <c r="CK13" i="5" s="1"/>
  <c r="CJ119" i="5"/>
  <c r="CK119" i="5" s="1"/>
  <c r="CJ179" i="5"/>
  <c r="CK179" i="5" s="1"/>
  <c r="CJ60" i="5"/>
  <c r="CK60" i="5" s="1"/>
  <c r="CJ184" i="5"/>
  <c r="CK184" i="5" s="1"/>
  <c r="CJ105" i="5"/>
  <c r="CK105" i="5" s="1"/>
  <c r="CJ61" i="5"/>
  <c r="CK61" i="5" s="1"/>
  <c r="CJ139" i="5"/>
  <c r="CK139" i="5" s="1"/>
  <c r="CJ110" i="5"/>
  <c r="CK110" i="5" s="1"/>
  <c r="CJ166" i="5"/>
  <c r="CK166" i="5" s="1"/>
  <c r="CJ185" i="5"/>
  <c r="CK185" i="5" s="1"/>
  <c r="CJ183" i="5"/>
  <c r="CK183" i="5" s="1"/>
  <c r="CJ53" i="5"/>
  <c r="CK53" i="5" s="1"/>
  <c r="CJ137" i="5"/>
  <c r="CK137" i="5" s="1"/>
  <c r="CJ173" i="5"/>
  <c r="CK173" i="5" s="1"/>
  <c r="CJ138" i="5"/>
  <c r="CK138" i="5" s="1"/>
  <c r="CJ16" i="5"/>
  <c r="CK16" i="5" s="1"/>
  <c r="CJ11" i="5"/>
  <c r="CK11" i="5" s="1"/>
  <c r="CJ62" i="5"/>
  <c r="CK62" i="5" s="1"/>
  <c r="CJ114" i="5"/>
  <c r="CK114" i="5" s="1"/>
  <c r="CJ64" i="5"/>
  <c r="CK64" i="5" s="1"/>
  <c r="CJ170" i="5"/>
  <c r="CK170" i="5" s="1"/>
  <c r="CJ150" i="5"/>
  <c r="CK150" i="5" s="1"/>
  <c r="CJ57" i="5"/>
  <c r="CK57" i="5" s="1"/>
  <c r="CJ178" i="5"/>
  <c r="CK178" i="5" s="1"/>
  <c r="CJ54" i="5"/>
  <c r="CK54" i="5" s="1"/>
  <c r="CJ91" i="5"/>
  <c r="CK91" i="5" s="1"/>
  <c r="CJ163" i="5"/>
  <c r="CK163" i="5" s="1"/>
  <c r="CJ40" i="5"/>
  <c r="CK40" i="5" s="1"/>
  <c r="CJ101" i="5"/>
  <c r="CK101" i="5" s="1"/>
  <c r="CJ79" i="5"/>
  <c r="CK79" i="5" s="1"/>
  <c r="CJ106" i="5"/>
  <c r="CK106" i="5" s="1"/>
  <c r="CJ204" i="5"/>
  <c r="CK204" i="5" s="1"/>
  <c r="CJ37" i="5"/>
  <c r="CK37" i="5" s="1"/>
  <c r="CJ188" i="5"/>
  <c r="CK188" i="5" s="1"/>
  <c r="CJ43" i="5"/>
  <c r="CK43" i="5" s="1"/>
  <c r="CJ30" i="5"/>
  <c r="CK30" i="5" s="1"/>
  <c r="CJ124" i="5"/>
  <c r="CK124" i="5" s="1"/>
  <c r="CJ24" i="5"/>
  <c r="CK24" i="5" s="1"/>
  <c r="CJ196" i="5"/>
  <c r="CK196" i="5" s="1"/>
  <c r="CJ164" i="5"/>
  <c r="CK164" i="5" s="1"/>
  <c r="CJ38" i="5"/>
  <c r="CK38" i="5" s="1"/>
  <c r="CJ146" i="5"/>
  <c r="CK146" i="5" s="1"/>
  <c r="CJ210" i="5"/>
  <c r="CK210" i="5" s="1"/>
  <c r="CJ214" i="5"/>
  <c r="CK214" i="5" s="1"/>
  <c r="CJ217" i="5"/>
  <c r="CK217" i="5" s="1"/>
  <c r="CJ221" i="5"/>
  <c r="CK221" i="5" s="1"/>
  <c r="CJ225" i="5"/>
  <c r="CK225" i="5" s="1"/>
  <c r="CJ230" i="5"/>
  <c r="CK230" i="5" s="1"/>
  <c r="CJ235" i="5"/>
  <c r="CK235" i="5" s="1"/>
  <c r="CJ238" i="5"/>
  <c r="CK238" i="5" s="1"/>
  <c r="CJ244" i="5"/>
  <c r="CK244" i="5" s="1"/>
  <c r="CJ247" i="5"/>
  <c r="CK247" i="5" s="1"/>
  <c r="CJ250" i="5"/>
  <c r="CK250" i="5" s="1"/>
  <c r="CJ205" i="5"/>
  <c r="CK205" i="5" s="1"/>
  <c r="CJ86" i="5"/>
  <c r="CK86" i="5" s="1"/>
  <c r="CJ15" i="5"/>
  <c r="CK15" i="5" s="1"/>
  <c r="CJ96" i="5"/>
  <c r="CK96" i="5" s="1"/>
  <c r="CJ94" i="5"/>
  <c r="CK94" i="5" s="1"/>
  <c r="CJ35" i="5"/>
  <c r="CK35" i="5" s="1"/>
  <c r="CJ168" i="5"/>
  <c r="CK168" i="5" s="1"/>
  <c r="CJ123" i="5"/>
  <c r="CK123" i="5" s="1"/>
  <c r="CJ12" i="5"/>
  <c r="CK12" i="5" s="1"/>
  <c r="CJ132" i="5"/>
  <c r="CK132" i="5" s="1"/>
  <c r="CJ172" i="5"/>
  <c r="CK172" i="5" s="1"/>
  <c r="CJ159" i="5"/>
  <c r="CK159" i="5" s="1"/>
  <c r="CJ199" i="5"/>
  <c r="CK199" i="5" s="1"/>
  <c r="CJ117" i="5"/>
  <c r="CK117" i="5" s="1"/>
  <c r="CK5" i="5"/>
  <c r="CJ147" i="5"/>
  <c r="CK147" i="5" s="1"/>
  <c r="CJ151" i="5"/>
  <c r="CK151" i="5" s="1"/>
  <c r="CJ155" i="5"/>
  <c r="CK155" i="5" s="1"/>
  <c r="CJ83" i="5"/>
  <c r="CK83" i="5" s="1"/>
  <c r="CJ195" i="5"/>
  <c r="CK195" i="5" s="1"/>
  <c r="CJ20" i="5"/>
  <c r="CK20" i="5" s="1"/>
  <c r="CJ76" i="5"/>
  <c r="CK76" i="5" s="1"/>
  <c r="CJ14" i="5"/>
  <c r="CK14" i="5" s="1"/>
  <c r="CJ108" i="5"/>
  <c r="CK108" i="5" s="1"/>
  <c r="CJ207" i="5"/>
  <c r="CK207" i="5" s="1"/>
  <c r="CJ156" i="5"/>
  <c r="CK156" i="5" s="1"/>
  <c r="CJ180" i="5"/>
  <c r="CK180" i="5" s="1"/>
  <c r="CJ107" i="5"/>
  <c r="CK107" i="5" s="1"/>
  <c r="CJ59" i="5"/>
  <c r="CK59" i="5" s="1"/>
  <c r="CJ98" i="5"/>
  <c r="CK98" i="5" s="1"/>
  <c r="CJ90" i="5"/>
  <c r="CK90" i="5" s="1"/>
  <c r="CJ153" i="5"/>
  <c r="CK153" i="5" s="1"/>
  <c r="CJ99" i="5"/>
  <c r="CK99" i="5" s="1"/>
  <c r="CJ191" i="5"/>
  <c r="CK191" i="5" s="1"/>
  <c r="CJ145" i="5"/>
  <c r="CK145" i="5" s="1"/>
  <c r="CJ103" i="5"/>
  <c r="CK103" i="5" s="1"/>
  <c r="CJ125" i="5"/>
  <c r="CK125" i="5" s="1"/>
  <c r="CJ34" i="5"/>
  <c r="CK34" i="5" s="1"/>
  <c r="CJ10" i="5"/>
  <c r="CK10" i="5" s="1"/>
  <c r="CJ36" i="5"/>
  <c r="CK36" i="5" s="1"/>
  <c r="CJ47" i="5"/>
  <c r="CK47" i="5" s="1"/>
  <c r="CJ136" i="5"/>
  <c r="CK136" i="5" s="1"/>
  <c r="CJ23" i="5"/>
  <c r="CK23" i="5" s="1"/>
  <c r="CJ71" i="5"/>
  <c r="CK71" i="5" s="1"/>
  <c r="CJ26" i="5"/>
  <c r="CK26" i="5" s="1"/>
  <c r="CJ89" i="5"/>
  <c r="CK89" i="5" s="1"/>
  <c r="CJ122" i="5"/>
  <c r="CK122" i="5" s="1"/>
  <c r="CJ115" i="5"/>
  <c r="CK115" i="5" s="1"/>
  <c r="CJ88" i="5"/>
  <c r="CK88" i="5" s="1"/>
  <c r="CJ192" i="5"/>
  <c r="CK192" i="5" s="1"/>
  <c r="CJ140" i="5"/>
  <c r="CK140" i="5" s="1"/>
  <c r="CJ213" i="5"/>
  <c r="CK213" i="5" s="1"/>
  <c r="CJ215" i="5"/>
  <c r="CK215" i="5" s="1"/>
  <c r="CJ219" i="5"/>
  <c r="CK219" i="5" s="1"/>
  <c r="CJ223" i="5"/>
  <c r="CK223" i="5" s="1"/>
  <c r="CJ227" i="5"/>
  <c r="CK227" i="5" s="1"/>
  <c r="CJ231" i="5"/>
  <c r="CK231" i="5" s="1"/>
  <c r="CJ234" i="5"/>
  <c r="CK234" i="5" s="1"/>
  <c r="CJ241" i="5"/>
  <c r="CK241" i="5" s="1"/>
  <c r="CJ242" i="5"/>
  <c r="CK242" i="5" s="1"/>
  <c r="CJ249" i="5"/>
  <c r="CK249" i="5" s="1"/>
  <c r="CJ253" i="5"/>
  <c r="CK253" i="5" s="1"/>
  <c r="CJ202" i="5"/>
  <c r="CK202" i="5" s="1"/>
  <c r="CJ58" i="5"/>
  <c r="CK58" i="5" s="1"/>
  <c r="CJ51" i="5"/>
  <c r="CK51" i="5" s="1"/>
  <c r="CJ44" i="5"/>
  <c r="CK44" i="5" s="1"/>
  <c r="CJ66" i="5"/>
  <c r="CK66" i="5" s="1"/>
  <c r="CJ48" i="5"/>
  <c r="CK48" i="5" s="1"/>
  <c r="CJ134" i="5"/>
  <c r="CK134" i="5" s="1"/>
  <c r="CJ85" i="5"/>
  <c r="CK85" i="5" s="1"/>
  <c r="CJ144" i="5"/>
  <c r="CK144" i="5" s="1"/>
  <c r="CJ116" i="5"/>
  <c r="CK116" i="5" s="1"/>
  <c r="CJ143" i="5"/>
  <c r="CK143" i="5" s="1"/>
  <c r="CJ175" i="5"/>
  <c r="CK175" i="5" s="1"/>
  <c r="CJ41" i="5"/>
  <c r="CK41" i="5" s="1"/>
  <c r="CJ82" i="5"/>
  <c r="CK82" i="5" s="1"/>
  <c r="CJ111" i="5"/>
  <c r="CK111" i="5" s="1"/>
  <c r="CJ52" i="5"/>
  <c r="CK52" i="5" s="1"/>
  <c r="CJ190" i="5"/>
  <c r="CK190" i="5" s="1"/>
  <c r="CJ67" i="5"/>
  <c r="CK67" i="5" s="1"/>
  <c r="CJ92" i="5"/>
  <c r="CK92" i="5" s="1"/>
  <c r="CJ198" i="5"/>
  <c r="CK198" i="5" s="1"/>
  <c r="CJ186" i="5"/>
  <c r="CK186" i="5" s="1"/>
  <c r="CJ19" i="5"/>
  <c r="CK19" i="5" s="1"/>
  <c r="CJ120" i="5"/>
  <c r="CK120" i="5" s="1"/>
  <c r="CJ158" i="5"/>
  <c r="CK158" i="5" s="1"/>
  <c r="CJ78" i="5"/>
  <c r="CK78" i="5" s="1"/>
  <c r="CJ135" i="5"/>
  <c r="CK135" i="5" s="1"/>
  <c r="CJ49" i="5"/>
  <c r="CK49" i="5" s="1"/>
  <c r="CJ9" i="5"/>
  <c r="CK9" i="5" s="1"/>
  <c r="CJ129" i="5"/>
  <c r="CK129" i="5" s="1"/>
  <c r="CJ63" i="5"/>
  <c r="CK63" i="5" s="1"/>
  <c r="CJ130" i="5"/>
  <c r="CK130" i="5" s="1"/>
  <c r="CJ177" i="5"/>
  <c r="CK177" i="5" s="1"/>
  <c r="CJ39" i="5"/>
  <c r="CK39" i="5" s="1"/>
  <c r="CJ176" i="5"/>
  <c r="CK176" i="5" s="1"/>
  <c r="CJ45" i="5"/>
  <c r="CK45" i="5" s="1"/>
  <c r="CJ33" i="5"/>
  <c r="CK33" i="5" s="1"/>
  <c r="CJ21" i="5"/>
  <c r="CK21" i="5" s="1"/>
  <c r="CJ187" i="5"/>
  <c r="CK187" i="5" s="1"/>
  <c r="CJ95" i="5"/>
  <c r="CK95" i="5" s="1"/>
  <c r="CJ189" i="5"/>
  <c r="CK189" i="5" s="1"/>
  <c r="CJ174" i="5"/>
  <c r="CK174" i="5" s="1"/>
  <c r="CJ22" i="5"/>
  <c r="CK22" i="5" s="1"/>
  <c r="CJ165" i="5"/>
  <c r="CK165" i="5" s="1"/>
  <c r="CJ65" i="5"/>
  <c r="CK65" i="5" s="1"/>
  <c r="CJ42" i="5"/>
  <c r="CK42" i="5" s="1"/>
  <c r="CJ141" i="5"/>
  <c r="CK141" i="5" s="1"/>
  <c r="CJ121" i="5"/>
  <c r="CK121" i="5" s="1"/>
  <c r="CJ109" i="5"/>
  <c r="CK109" i="5" s="1"/>
  <c r="CJ84" i="5"/>
  <c r="CK84" i="5" s="1"/>
  <c r="CJ152" i="5"/>
  <c r="CK152" i="5" s="1"/>
  <c r="CJ32" i="5"/>
  <c r="CK32" i="5" s="1"/>
  <c r="CJ212" i="5"/>
  <c r="CK212" i="5" s="1"/>
  <c r="CJ216" i="5"/>
  <c r="CK216" i="5" s="1"/>
  <c r="CJ222" i="5"/>
  <c r="CK222" i="5" s="1"/>
  <c r="CJ226" i="5"/>
  <c r="CK226" i="5" s="1"/>
  <c r="CJ229" i="5"/>
  <c r="CK229" i="5" s="1"/>
  <c r="CJ232" i="5"/>
  <c r="CK232" i="5" s="1"/>
  <c r="CJ236" i="5"/>
  <c r="CK236" i="5" s="1"/>
  <c r="CJ239" i="5"/>
  <c r="CK239" i="5" s="1"/>
  <c r="CJ243" i="5"/>
  <c r="CK243" i="5" s="1"/>
  <c r="CJ246" i="5"/>
  <c r="CK246" i="5" s="1"/>
  <c r="CJ251" i="5"/>
  <c r="CK251" i="5" s="1"/>
  <c r="CJ200" i="5"/>
  <c r="CK200" i="5" s="1"/>
  <c r="CJ31" i="5"/>
  <c r="CK31" i="5" s="1"/>
  <c r="CJ208" i="5"/>
  <c r="CK208" i="5" s="1"/>
  <c r="CJ161" i="5"/>
  <c r="CK161" i="5" s="1"/>
  <c r="CJ104" i="5"/>
  <c r="CK104" i="5" s="1"/>
  <c r="CJ69" i="5"/>
  <c r="CK69" i="5" s="1"/>
  <c r="CJ167" i="5"/>
  <c r="CK167" i="5" s="1"/>
  <c r="CJ7" i="5"/>
  <c r="CK7" i="5" s="1"/>
  <c r="CJ17" i="5"/>
  <c r="CK17" i="5" s="1"/>
  <c r="CJ27" i="5"/>
  <c r="CK27" i="5" s="1"/>
  <c r="CJ113" i="5"/>
  <c r="CK113" i="5" s="1"/>
  <c r="CJ97" i="5"/>
  <c r="CK97" i="5" s="1"/>
  <c r="CJ148" i="5"/>
  <c r="CK148" i="5" s="1"/>
  <c r="CJ127" i="5"/>
  <c r="CK127" i="5" s="1"/>
  <c r="CJ55" i="5"/>
  <c r="CK55" i="5" s="1"/>
  <c r="CJ171" i="5"/>
  <c r="CK171" i="5" s="1"/>
  <c r="CJ181" i="5"/>
  <c r="CK181" i="5" s="1"/>
  <c r="CJ68" i="5"/>
  <c r="CK68" i="5" s="1"/>
  <c r="CJ56" i="5"/>
  <c r="CK56" i="5" s="1"/>
  <c r="CJ182" i="5"/>
  <c r="CK182" i="5" s="1"/>
  <c r="CJ194" i="5"/>
  <c r="CK194" i="5" s="1"/>
  <c r="CJ50" i="5"/>
  <c r="CK50" i="5" s="1"/>
  <c r="CJ203" i="5"/>
  <c r="CK203" i="5" s="1"/>
  <c r="CJ160" i="5"/>
  <c r="CK160" i="5" s="1"/>
  <c r="CJ87" i="5"/>
  <c r="CK87" i="5" s="1"/>
  <c r="CJ18" i="5"/>
  <c r="CK18" i="5" s="1"/>
  <c r="CJ72" i="5"/>
  <c r="CK72" i="5" s="1"/>
  <c r="CJ162" i="5"/>
  <c r="CK162" i="5" s="1"/>
  <c r="CJ169" i="5"/>
  <c r="CK169" i="5" s="1"/>
  <c r="CJ77" i="5"/>
  <c r="CK77" i="5" s="1"/>
  <c r="CJ112" i="5"/>
  <c r="CK112" i="5" s="1"/>
  <c r="CJ25" i="5"/>
  <c r="CK25" i="5" s="1"/>
  <c r="CJ81" i="5"/>
  <c r="CK81" i="5" s="1"/>
  <c r="CJ193" i="5"/>
  <c r="CK193" i="5" s="1"/>
  <c r="CJ197" i="5"/>
  <c r="CK197" i="5" s="1"/>
  <c r="CJ93" i="5"/>
  <c r="CK93" i="5" s="1"/>
  <c r="CJ157" i="5"/>
  <c r="CK157" i="5" s="1"/>
  <c r="CJ70" i="5"/>
  <c r="CK70" i="5" s="1"/>
  <c r="CJ74" i="5"/>
  <c r="CK74" i="5" s="1"/>
  <c r="CJ100" i="5"/>
  <c r="CK100" i="5" s="1"/>
  <c r="CJ6" i="5"/>
  <c r="CK6" i="5" s="1"/>
  <c r="CJ128" i="5"/>
  <c r="CK128" i="5" s="1"/>
  <c r="CJ46" i="5"/>
  <c r="CK46" i="5" s="1"/>
  <c r="CJ8" i="5"/>
  <c r="CK8" i="5" s="1"/>
  <c r="CJ73" i="5"/>
  <c r="CK73" i="5" s="1"/>
  <c r="CJ80" i="5"/>
  <c r="CK80" i="5" s="1"/>
  <c r="CJ28" i="5"/>
  <c r="CK28" i="5" s="1"/>
  <c r="CJ75" i="5"/>
  <c r="CK75" i="5" s="1"/>
  <c r="CJ133" i="5"/>
  <c r="CK133" i="5" s="1"/>
  <c r="CJ102" i="5"/>
  <c r="CK102" i="5" s="1"/>
  <c r="CJ126" i="5"/>
  <c r="CK126" i="5" s="1"/>
  <c r="CJ209" i="5"/>
  <c r="CK209" i="5" s="1"/>
  <c r="CJ211" i="5"/>
  <c r="CK211" i="5" s="1"/>
  <c r="CJ218" i="5"/>
  <c r="CK218" i="5" s="1"/>
  <c r="CJ220" i="5"/>
  <c r="CK220" i="5" s="1"/>
  <c r="CJ224" i="5"/>
  <c r="CK224" i="5" s="1"/>
  <c r="CJ228" i="5"/>
  <c r="CK228" i="5" s="1"/>
  <c r="CJ233" i="5"/>
  <c r="CK233" i="5" s="1"/>
  <c r="CJ237" i="5"/>
  <c r="CK237" i="5" s="1"/>
  <c r="CJ240" i="5"/>
  <c r="CK240" i="5" s="1"/>
  <c r="CJ245" i="5"/>
  <c r="CK245" i="5" s="1"/>
  <c r="CJ248" i="5"/>
  <c r="CK248" i="5" s="1"/>
  <c r="CJ252" i="5"/>
  <c r="CK252" i="5" s="1"/>
  <c r="CP5" i="5" l="1"/>
  <c r="CP6" i="5" s="1"/>
  <c r="CP7" i="5" s="1"/>
  <c r="CQ5" i="5" s="1"/>
  <c r="CQ8" i="5" l="1"/>
  <c r="CQ7" i="5"/>
  <c r="CQ6" i="5"/>
  <c r="CP8" i="5" s="1"/>
  <c r="S26" i="1" s="1"/>
</calcChain>
</file>

<file path=xl/sharedStrings.xml><?xml version="1.0" encoding="utf-8"?>
<sst xmlns="http://schemas.openxmlformats.org/spreadsheetml/2006/main" count="340" uniqueCount="160">
  <si>
    <t>Umfang der Stichprobe</t>
  </si>
  <si>
    <t>i</t>
  </si>
  <si>
    <t>Merkmal:</t>
  </si>
  <si>
    <t>Maßeinheit:</t>
  </si>
  <si>
    <t>Unterer Grenzwert UGW =</t>
  </si>
  <si>
    <t>Oberer Grenzwert OGW =</t>
  </si>
  <si>
    <t>X Wert</t>
  </si>
  <si>
    <t>Zähler</t>
  </si>
  <si>
    <t>Minimum</t>
  </si>
  <si>
    <t>Maximum</t>
  </si>
  <si>
    <t>Berechnete Leistung in ppm</t>
  </si>
  <si>
    <t>Beobachtete Leistung in ppm</t>
  </si>
  <si>
    <t>Prozess- und Maschinenfähigkeit</t>
  </si>
  <si>
    <t>Stichprobe chronologisch</t>
  </si>
  <si>
    <t>Wahrscheinlichkeitsnetz</t>
  </si>
  <si>
    <t>x-quer+u∙s</t>
  </si>
  <si>
    <t>u</t>
  </si>
  <si>
    <t>Helfer</t>
  </si>
  <si>
    <t>Mittelwert</t>
  </si>
  <si>
    <t>OGW</t>
  </si>
  <si>
    <t>UGW</t>
  </si>
  <si>
    <t>Sollwert</t>
  </si>
  <si>
    <t>Fehlerindikator</t>
  </si>
  <si>
    <t>Artikel:</t>
  </si>
  <si>
    <t>Datum:</t>
  </si>
  <si>
    <t>UZT1340124357</t>
  </si>
  <si>
    <t>Prüfer:</t>
  </si>
  <si>
    <t>Messmittel:</t>
  </si>
  <si>
    <t>Maier</t>
  </si>
  <si>
    <t>Werte können geändert werden</t>
  </si>
  <si>
    <r>
      <t xml:space="preserve">Sollwert </t>
    </r>
    <r>
      <rPr>
        <b/>
        <sz val="14"/>
        <rFont val="Symbol"/>
        <family val="1"/>
        <charset val="2"/>
      </rPr>
      <t>m</t>
    </r>
    <r>
      <rPr>
        <b/>
        <vertAlign val="subscript"/>
        <sz val="14"/>
        <rFont val="Arial"/>
        <family val="2"/>
      </rPr>
      <t>soll</t>
    </r>
    <r>
      <rPr>
        <b/>
        <sz val="14"/>
        <rFont val="Arial"/>
        <family val="2"/>
      </rPr>
      <t xml:space="preserve"> =</t>
    </r>
  </si>
  <si>
    <r>
      <t xml:space="preserve">Mittelwert </t>
    </r>
    <r>
      <rPr>
        <b/>
        <sz val="14"/>
        <rFont val="Symbol"/>
        <family val="1"/>
        <charset val="2"/>
      </rPr>
      <t>m</t>
    </r>
  </si>
  <si>
    <r>
      <t xml:space="preserve">Median </t>
    </r>
    <r>
      <rPr>
        <b/>
        <sz val="14"/>
        <rFont val="Symbol"/>
        <family val="1"/>
        <charset val="2"/>
      </rPr>
      <t>z</t>
    </r>
  </si>
  <si>
    <r>
      <t xml:space="preserve">Spannweite </t>
    </r>
    <r>
      <rPr>
        <b/>
        <sz val="14"/>
        <rFont val="Symbol"/>
        <family val="1"/>
        <charset val="2"/>
      </rPr>
      <t>R</t>
    </r>
  </si>
  <si>
    <t>Zeichnung:</t>
  </si>
  <si>
    <t>A-Nummer</t>
  </si>
  <si>
    <t>Werte werden berechnet (Blatt Berechnung)</t>
  </si>
  <si>
    <t>Anzahl Klassen Histogramm =</t>
  </si>
  <si>
    <t>Prozess nicht fähig</t>
  </si>
  <si>
    <t>Prozess fähig</t>
  </si>
  <si>
    <t>z</t>
  </si>
  <si>
    <t>Wert</t>
  </si>
  <si>
    <t>Test auf Normalverteilung (Anderson Darling)</t>
  </si>
  <si>
    <t>Über- schreitungs- anteil</t>
  </si>
  <si>
    <r>
      <t>p</t>
    </r>
    <r>
      <rPr>
        <b/>
        <vertAlign val="subscript"/>
        <sz val="14"/>
        <rFont val="Arial"/>
        <family val="2"/>
      </rPr>
      <t>UGW</t>
    </r>
  </si>
  <si>
    <r>
      <t>p</t>
    </r>
    <r>
      <rPr>
        <b/>
        <vertAlign val="subscript"/>
        <sz val="14"/>
        <rFont val="Arial"/>
        <family val="2"/>
      </rPr>
      <t>OGW</t>
    </r>
  </si>
  <si>
    <t>p</t>
  </si>
  <si>
    <t xml:space="preserve">Die Werte sind </t>
  </si>
  <si>
    <t>Halter</t>
  </si>
  <si>
    <t>C2G234824ß</t>
  </si>
  <si>
    <t>Prozess bedingt fähig</t>
  </si>
  <si>
    <t>Länge</t>
  </si>
  <si>
    <t>Datum</t>
  </si>
  <si>
    <t>Name</t>
  </si>
  <si>
    <t>Stichprobe 2</t>
  </si>
  <si>
    <t>Stichprobe 3</t>
  </si>
  <si>
    <t>Stichprobe 4</t>
  </si>
  <si>
    <t>Stichprobe 5</t>
  </si>
  <si>
    <t>Stichprobe Berechnung</t>
  </si>
  <si>
    <t>Wert für Berechnung</t>
  </si>
  <si>
    <t>Stichprobe</t>
  </si>
  <si>
    <t>Y1 Wert</t>
  </si>
  <si>
    <t>Y2 Wert</t>
  </si>
  <si>
    <t>Y5 Wert</t>
  </si>
  <si>
    <t>Y3 Wert</t>
  </si>
  <si>
    <t>Y4 Wert</t>
  </si>
  <si>
    <t>Stichprobe 1</t>
  </si>
  <si>
    <t>Y1</t>
  </si>
  <si>
    <t>Y2</t>
  </si>
  <si>
    <t>Y3</t>
  </si>
  <si>
    <t>Y4</t>
  </si>
  <si>
    <t>Y5</t>
  </si>
  <si>
    <t>Range</t>
  </si>
  <si>
    <t>n</t>
  </si>
  <si>
    <t>Konstanten</t>
  </si>
  <si>
    <t>Standardabweichung</t>
  </si>
  <si>
    <t>OEG R</t>
  </si>
  <si>
    <t>OEG X quer</t>
  </si>
  <si>
    <t>X quer</t>
  </si>
  <si>
    <t>UEG x quer</t>
  </si>
  <si>
    <t>Dateneingabe</t>
  </si>
  <si>
    <t>Spannweite quer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</si>
  <si>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</si>
  <si>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</si>
  <si>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</si>
  <si>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</si>
  <si>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</si>
  <si>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</si>
  <si>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</si>
  <si>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</si>
  <si>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</si>
  <si>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</si>
  <si>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</si>
  <si>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</si>
  <si>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</si>
  <si>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</si>
  <si>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mm</t>
  </si>
  <si>
    <t>Messschieber 47.22452</t>
  </si>
  <si>
    <t>zwischen</t>
  </si>
  <si>
    <r>
      <t xml:space="preserve">Standardabweich. </t>
    </r>
    <r>
      <rPr>
        <b/>
        <sz val="14"/>
        <rFont val="Symbol"/>
        <family val="1"/>
        <charset val="2"/>
      </rPr>
      <t>s (</t>
    </r>
    <r>
      <rPr>
        <b/>
        <sz val="14"/>
        <rFont val="Arial"/>
        <family val="2"/>
      </rPr>
      <t xml:space="preserve">s </t>
    </r>
    <r>
      <rPr>
        <b/>
        <vertAlign val="subscript"/>
        <sz val="14"/>
        <rFont val="Arial"/>
        <family val="2"/>
      </rPr>
      <t>ges.)</t>
    </r>
  </si>
  <si>
    <t>E19</t>
  </si>
  <si>
    <t>E20</t>
  </si>
  <si>
    <t>E21</t>
  </si>
  <si>
    <t>E22</t>
  </si>
  <si>
    <t>E23</t>
  </si>
  <si>
    <t>E24</t>
  </si>
  <si>
    <t>E25</t>
  </si>
  <si>
    <t>E26</t>
  </si>
  <si>
    <t>Fähigkeits- kennwerte (angelehnt an VDA Band 4 und DGQ)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</si>
  <si>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</si>
  <si>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</si>
  <si>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</si>
  <si>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</si>
  <si>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</si>
  <si>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</si>
  <si>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</si>
  <si>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</si>
  <si>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</si>
  <si>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</si>
  <si>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</si>
  <si>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</si>
  <si>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</si>
  <si>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</si>
  <si>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</si>
  <si>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</si>
  <si>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</si>
  <si>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</si>
  <si>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</si>
  <si>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</si>
  <si>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</si>
  <si>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</si>
  <si>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</si>
  <si>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</si>
  <si>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</si>
  <si>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</si>
  <si>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</si>
  <si>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</si>
  <si>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&lt;UGW</t>
  </si>
  <si>
    <t>&gt;OGW</t>
  </si>
  <si>
    <t>Bis zu 50 Stichproben á 5 Werte</t>
  </si>
  <si>
    <t>Bei jeder Stichprobe muss die gleiche Anzahl an Messerten aufgenommen werden</t>
  </si>
  <si>
    <t>Die Stichprobengröße muss mindestens 2 sein</t>
  </si>
  <si>
    <r>
      <rPr>
        <b/>
        <sz val="12"/>
        <rFont val="Arial"/>
        <family val="2"/>
      </rPr>
      <t>P</t>
    </r>
    <r>
      <rPr>
        <b/>
        <vertAlign val="subscript"/>
        <sz val="14"/>
        <rFont val="Arial"/>
        <family val="2"/>
      </rPr>
      <t>pk &gt;</t>
    </r>
  </si>
  <si>
    <r>
      <rPr>
        <b/>
        <sz val="12"/>
        <rFont val="Arial"/>
        <family val="2"/>
      </rPr>
      <t>P</t>
    </r>
    <r>
      <rPr>
        <b/>
        <vertAlign val="subscript"/>
        <sz val="14"/>
        <rFont val="Arial"/>
        <family val="2"/>
      </rPr>
      <t xml:space="preserve">pk </t>
    </r>
  </si>
  <si>
    <r>
      <rPr>
        <b/>
        <sz val="12"/>
        <rFont val="Arial"/>
        <family val="2"/>
      </rPr>
      <t>P</t>
    </r>
    <r>
      <rPr>
        <b/>
        <vertAlign val="subscript"/>
        <sz val="14"/>
        <rFont val="Arial"/>
        <family val="2"/>
      </rPr>
      <t>pk &lt;</t>
    </r>
  </si>
  <si>
    <r>
      <rPr>
        <b/>
        <sz val="12"/>
        <rFont val="Arial"/>
        <family val="2"/>
      </rPr>
      <t>P</t>
    </r>
    <r>
      <rPr>
        <b/>
        <vertAlign val="subscript"/>
        <sz val="14"/>
        <rFont val="Arial"/>
        <family val="2"/>
      </rPr>
      <t xml:space="preserve">pu </t>
    </r>
  </si>
  <si>
    <r>
      <rPr>
        <b/>
        <sz val="12"/>
        <rFont val="Arial"/>
        <family val="2"/>
      </rPr>
      <t>P</t>
    </r>
    <r>
      <rPr>
        <b/>
        <vertAlign val="subscript"/>
        <sz val="14"/>
        <rFont val="Arial"/>
        <family val="2"/>
      </rPr>
      <t xml:space="preserve">po </t>
    </r>
  </si>
  <si>
    <r>
      <rPr>
        <b/>
        <sz val="12"/>
        <rFont val="Arial"/>
        <family val="2"/>
      </rPr>
      <t>P</t>
    </r>
    <r>
      <rPr>
        <b/>
        <vertAlign val="subscript"/>
        <sz val="14"/>
        <rFont val="Arial"/>
        <family val="2"/>
      </rPr>
      <t xml:space="preserve">p </t>
    </r>
  </si>
  <si>
    <t>Minitab Version 18.1.</t>
  </si>
  <si>
    <t>Prozessfähigkeit</t>
  </si>
  <si>
    <t>Dieser Bereich wird nicht gedruckt</t>
  </si>
  <si>
    <t>Die Vorlage enthält einige Einschränkungen:</t>
  </si>
  <si>
    <t>Ein Auszug der Unternehmen, die uns vertrauen finden Sie unter:</t>
  </si>
  <si>
    <t>https://www.sixsigmablackbelt.de/referenzen/</t>
  </si>
  <si>
    <t>Die Validierung der Vorlagen mit Minitab und R, finden Sie unter:</t>
  </si>
  <si>
    <t>https://www.sixsigmablackbelt.de/preisvergleich/</t>
  </si>
  <si>
    <t>Benötigen Sie die Vorlage</t>
  </si>
  <si>
    <t xml:space="preserve">schreiben Sie an </t>
  </si>
  <si>
    <t>roland.schnurr@sixsigmablackbelt.de</t>
  </si>
  <si>
    <t>Eine Übersicht unserer Vorlagen und deren Kosten finden Sie unter: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</si>
</sst>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00"/>
    <numFmt numFmtId="166" formatCode="#,##0.00_ ;\-#,##0.00\ "/>
    <numFmt numFmtId="167" formatCode="0.0000"/>
    <numFmt numFmtId="168" formatCode="#,##0.0000_ ;\-#,##0.0000\ "/>
    <numFmt numFmtId="169" formatCode="#,##0_ ;\-#,##0\ "/>
  </numFmts>
  <fonts count="24" x14ac:knownFonts="1">
    <font>
      <sz val="11"/>
      <color theme="1"/>
      <name val="Calibri"/>
      <family val="2"/>
      <scheme val="minor"/>
    </font>
    <font>
      <b/>
      <sz val="14"/>
      <name val="Symbol"/>
      <family val="1"/>
      <charset val="2"/>
    </font>
    <font>
      <b/>
      <vertAlign val="subscript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3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" fontId="11" fillId="3" borderId="1" xfId="0" applyNumberFormat="1" applyFont="1" applyFill="1" applyBorder="1" applyAlignment="1" applyProtection="1">
      <alignment horizontal="center" vertical="center"/>
      <protection hidden="1"/>
    </xf>
    <xf numFmtId="2" fontId="11" fillId="3" borderId="1" xfId="0" applyNumberFormat="1" applyFont="1" applyFill="1" applyBorder="1" applyAlignment="1" applyProtection="1">
      <alignment horizontal="center" vertical="center"/>
      <protection hidden="1"/>
    </xf>
    <xf numFmtId="1" fontId="11" fillId="3" borderId="1" xfId="3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8" fillId="0" borderId="0" xfId="0" applyFont="1" applyProtection="1">
      <protection hidden="1"/>
    </xf>
    <xf numFmtId="169" fontId="10" fillId="2" borderId="1" xfId="1" applyNumberFormat="1" applyFont="1" applyFill="1" applyBorder="1" applyAlignment="1" applyProtection="1">
      <alignment horizontal="center" vertical="center"/>
      <protection locked="0"/>
    </xf>
    <xf numFmtId="2" fontId="11" fillId="3" borderId="5" xfId="0" applyNumberFormat="1" applyFont="1" applyFill="1" applyBorder="1" applyAlignment="1" applyProtection="1">
      <alignment horizontal="center" vertical="center"/>
      <protection hidden="1"/>
    </xf>
    <xf numFmtId="0" fontId="11" fillId="4" borderId="1" xfId="0" applyFont="1" applyFill="1" applyBorder="1" applyAlignment="1" applyProtection="1">
      <alignment horizontal="center" vertical="center"/>
      <protection hidden="1"/>
    </xf>
    <xf numFmtId="2" fontId="11" fillId="5" borderId="1" xfId="0" applyNumberFormat="1" applyFont="1" applyFill="1" applyBorder="1" applyAlignment="1" applyProtection="1">
      <alignment horizontal="center" vertical="center"/>
      <protection hidden="1"/>
    </xf>
    <xf numFmtId="166" fontId="10" fillId="2" borderId="6" xfId="1" applyNumberFormat="1" applyFont="1" applyFill="1" applyBorder="1" applyAlignment="1" applyProtection="1">
      <alignment horizontal="center" vertical="center"/>
      <protection locked="0"/>
    </xf>
    <xf numFmtId="166" fontId="10" fillId="2" borderId="7" xfId="1" applyNumberFormat="1" applyFont="1" applyFill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hidden="1"/>
    </xf>
    <xf numFmtId="0" fontId="20" fillId="0" borderId="0" xfId="2" applyFont="1" applyBorder="1" applyAlignment="1" applyProtection="1">
      <alignment vertical="center"/>
      <protection hidden="1"/>
    </xf>
    <xf numFmtId="0" fontId="21" fillId="0" borderId="0" xfId="0" applyFont="1" applyAlignment="1">
      <alignment horizontal="center" vertical="center"/>
    </xf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/>
    <xf numFmtId="168" fontId="10" fillId="2" borderId="1" xfId="1" applyNumberFormat="1" applyFont="1" applyFill="1" applyBorder="1" applyAlignment="1" applyProtection="1">
      <alignment horizontal="center" vertical="center"/>
      <protection locked="0"/>
    </xf>
    <xf numFmtId="167" fontId="11" fillId="3" borderId="1" xfId="0" applyNumberFormat="1" applyFont="1" applyFill="1" applyBorder="1" applyAlignment="1" applyProtection="1">
      <alignment horizontal="center" vertical="center"/>
      <protection hidden="1"/>
    </xf>
    <xf numFmtId="14" fontId="21" fillId="0" borderId="1" xfId="0" applyNumberFormat="1" applyFont="1" applyBorder="1"/>
    <xf numFmtId="0" fontId="11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165" fontId="16" fillId="6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>
      <alignment horizontal="center" vertic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12" fillId="0" borderId="3" xfId="0" applyFont="1" applyBorder="1" applyProtection="1">
      <protection hidden="1"/>
    </xf>
    <xf numFmtId="0" fontId="8" fillId="0" borderId="3" xfId="0" applyFont="1" applyBorder="1" applyProtection="1">
      <protection hidden="1"/>
    </xf>
    <xf numFmtId="0" fontId="0" fillId="0" borderId="4" xfId="0" applyBorder="1" applyProtection="1">
      <protection hidden="1"/>
    </xf>
    <xf numFmtId="0" fontId="11" fillId="0" borderId="1" xfId="0" applyFont="1" applyBorder="1" applyAlignment="1" applyProtection="1">
      <alignment horizontal="right" vertical="center"/>
      <protection hidden="1"/>
    </xf>
    <xf numFmtId="0" fontId="10" fillId="0" borderId="1" xfId="0" applyFont="1" applyBorder="1" applyAlignment="1" applyProtection="1">
      <alignment horizontal="right" vertical="center"/>
      <protection hidden="1"/>
    </xf>
    <xf numFmtId="165" fontId="5" fillId="0" borderId="1" xfId="0" applyNumberFormat="1" applyFont="1" applyBorder="1"/>
    <xf numFmtId="165" fontId="0" fillId="0" borderId="1" xfId="0" applyNumberFormat="1" applyBorder="1" applyProtection="1">
      <protection locked="0"/>
    </xf>
    <xf numFmtId="167" fontId="5" fillId="0" borderId="1" xfId="0" applyNumberFormat="1" applyFont="1" applyBorder="1"/>
    <xf numFmtId="167" fontId="0" fillId="0" borderId="1" xfId="0" applyNumberFormat="1" applyBorder="1" applyProtection="1">
      <protection locked="0"/>
    </xf>
    <xf numFmtId="2" fontId="11" fillId="3" borderId="1" xfId="3" applyNumberFormat="1" applyFont="1" applyFill="1" applyBorder="1" applyAlignment="1" applyProtection="1">
      <alignment horizontal="center" vertical="center"/>
      <protection hidden="1"/>
    </xf>
    <xf numFmtId="165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165" fontId="16" fillId="0" borderId="1" xfId="1" applyNumberFormat="1" applyFont="1" applyFill="1" applyBorder="1" applyAlignment="1" applyProtection="1">
      <alignment horizontal="center" vertical="center"/>
      <protection hidden="1"/>
    </xf>
    <xf numFmtId="165" fontId="16" fillId="0" borderId="1" xfId="3" applyNumberFormat="1" applyFont="1" applyFill="1" applyBorder="1" applyAlignment="1" applyProtection="1">
      <alignment horizontal="center" vertical="center"/>
      <protection hidden="1"/>
    </xf>
    <xf numFmtId="165" fontId="17" fillId="0" borderId="1" xfId="2" applyNumberFormat="1" applyFont="1" applyBorder="1" applyAlignment="1" applyProtection="1">
      <alignment horizontal="center" vertical="center"/>
    </xf>
    <xf numFmtId="165" fontId="17" fillId="0" borderId="1" xfId="2" applyNumberFormat="1" applyFont="1" applyBorder="1" applyAlignment="1" applyProtection="1">
      <alignment horizontal="center" vertical="center"/>
      <protection hidden="1"/>
    </xf>
    <xf numFmtId="165" fontId="17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Protection="1">
      <protection hidden="1"/>
    </xf>
    <xf numFmtId="0" fontId="8" fillId="0" borderId="14" xfId="0" applyFont="1" applyBorder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6" fillId="0" borderId="15" xfId="0" applyFont="1" applyBorder="1" applyProtection="1">
      <protection hidden="1"/>
    </xf>
    <xf numFmtId="0" fontId="6" fillId="0" borderId="16" xfId="0" applyFont="1" applyBorder="1" applyProtection="1">
      <protection hidden="1"/>
    </xf>
    <xf numFmtId="0" fontId="15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22" fillId="0" borderId="1" xfId="0" applyFont="1" applyBorder="1" applyAlignment="1">
      <alignment horizont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2" fontId="19" fillId="2" borderId="11" xfId="0" applyNumberFormat="1" applyFont="1" applyFill="1" applyBorder="1" applyAlignment="1" applyProtection="1">
      <alignment horizontal="center" vertical="center"/>
      <protection hidden="1"/>
    </xf>
    <xf numFmtId="2" fontId="19" fillId="2" borderId="12" xfId="0" applyNumberFormat="1" applyFont="1" applyFill="1" applyBorder="1" applyAlignment="1" applyProtection="1">
      <alignment horizontal="center" vertical="center"/>
      <protection hidden="1"/>
    </xf>
    <xf numFmtId="2" fontId="19" fillId="2" borderId="7" xfId="0" applyNumberFormat="1" applyFont="1" applyFill="1" applyBorder="1" applyAlignment="1" applyProtection="1">
      <alignment horizontal="center" vertical="center"/>
      <protection hidden="1"/>
    </xf>
    <xf numFmtId="2" fontId="11" fillId="3" borderId="11" xfId="0" applyNumberFormat="1" applyFont="1" applyFill="1" applyBorder="1" applyAlignment="1" applyProtection="1">
      <alignment horizontal="center" vertical="center"/>
      <protection hidden="1"/>
    </xf>
    <xf numFmtId="2" fontId="11" fillId="3" borderId="12" xfId="0" applyNumberFormat="1" applyFont="1" applyFill="1" applyBorder="1" applyAlignment="1" applyProtection="1">
      <alignment horizontal="center" vertical="center"/>
      <protection hidden="1"/>
    </xf>
    <xf numFmtId="2" fontId="11" fillId="3" borderId="7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top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14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8" fillId="0" borderId="8" xfId="0" applyFont="1" applyBorder="1" applyAlignment="1" applyProtection="1">
      <alignment horizontal="center" vertical="center"/>
      <protection hidden="1"/>
    </xf>
    <xf numFmtId="0" fontId="18" fillId="0" borderId="9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23" fillId="0" borderId="8" xfId="2" applyFont="1" applyBorder="1" applyAlignment="1" applyProtection="1">
      <alignment horizontal="center" vertical="top" wrapText="1"/>
      <protection hidden="1"/>
    </xf>
    <xf numFmtId="0" fontId="23" fillId="0" borderId="9" xfId="2" applyFont="1" applyBorder="1" applyAlignment="1" applyProtection="1">
      <alignment horizontal="center" vertical="top" wrapText="1"/>
      <protection hidden="1"/>
    </xf>
    <xf numFmtId="0" fontId="23" fillId="0" borderId="10" xfId="2" applyFont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horizontal="center" vertical="center"/>
      <protection hidden="1"/>
    </xf>
    <xf numFmtId="0" fontId="10" fillId="7" borderId="0" xfId="0" applyFont="1" applyFill="1" applyAlignment="1" applyProtection="1">
      <alignment vertical="center"/>
      <protection hidden="1"/>
    </xf>
    <xf numFmtId="0" fontId="11" fillId="7" borderId="0" xfId="0" applyFont="1" applyFill="1" applyAlignment="1" applyProtection="1">
      <alignment vertical="center"/>
      <protection hidden="1"/>
    </xf>
    <xf numFmtId="0" fontId="20" fillId="7" borderId="0" xfId="2" applyFont="1" applyFill="1" applyAlignment="1" applyProtection="1">
      <alignment horizontal="left" vertical="center"/>
      <protection hidden="1"/>
    </xf>
  </cellXfs>
  <cellStyles count="4">
    <cellStyle name="Komma" xfId="1" builtinId="3"/>
    <cellStyle name="Link" xfId="2" builtinId="8"/>
    <cellStyle name="Prozent" xfId="3" builtinId="5"/>
    <cellStyle name="Standard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Histogramm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2949892919201596E-2"/>
          <c:y val="0.16120227356828143"/>
          <c:w val="0.78598184443261299"/>
          <c:h val="0.70984978809749166"/>
        </c:manualLayout>
      </c:layout>
      <c:scatterChart>
        <c:scatterStyle val="smoothMarker"/>
        <c:varyColors val="0"/>
        <c:ser>
          <c:idx val="9"/>
          <c:order val="0"/>
          <c:tx>
            <c:v>Untere Grenze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Berechnung!$AR$87:$AR$109</c:f>
              <c:numCache>
                <c:formatCode>0.000</c:formatCode>
                <c:ptCount val="23"/>
                <c:pt idx="0">
                  <c:v>73.933998691266495</c:v>
                </c:pt>
                <c:pt idx="1">
                  <c:v>73.945194909388746</c:v>
                </c:pt>
                <c:pt idx="2">
                  <c:v>73.955373289499889</c:v>
                </c:pt>
                <c:pt idx="3">
                  <c:v>73.964533831599908</c:v>
                </c:pt>
                <c:pt idx="4">
                  <c:v>73.972676535688819</c:v>
                </c:pt>
                <c:pt idx="5">
                  <c:v>73.979801401766608</c:v>
                </c:pt>
                <c:pt idx="6">
                  <c:v>73.985908429833287</c:v>
                </c:pt>
                <c:pt idx="7">
                  <c:v>73.990997619888859</c:v>
                </c:pt>
                <c:pt idx="8">
                  <c:v>73.995068971933307</c:v>
                </c:pt>
                <c:pt idx="9">
                  <c:v>73.998122485966647</c:v>
                </c:pt>
                <c:pt idx="10">
                  <c:v>74.000158161988878</c:v>
                </c:pt>
                <c:pt idx="11">
                  <c:v>74.001175999999987</c:v>
                </c:pt>
                <c:pt idx="12">
                  <c:v>74.002193838011095</c:v>
                </c:pt>
                <c:pt idx="13">
                  <c:v>74.004229514033327</c:v>
                </c:pt>
                <c:pt idx="14">
                  <c:v>74.007283028066666</c:v>
                </c:pt>
                <c:pt idx="15">
                  <c:v>74.011354380111115</c:v>
                </c:pt>
                <c:pt idx="16">
                  <c:v>74.016443570166686</c:v>
                </c:pt>
                <c:pt idx="17">
                  <c:v>74.022550598233366</c:v>
                </c:pt>
                <c:pt idx="18">
                  <c:v>74.029675464311154</c:v>
                </c:pt>
                <c:pt idx="19">
                  <c:v>74.037818168400065</c:v>
                </c:pt>
                <c:pt idx="20">
                  <c:v>74.046978710500085</c:v>
                </c:pt>
                <c:pt idx="21">
                  <c:v>74.057157090611227</c:v>
                </c:pt>
                <c:pt idx="22">
                  <c:v>74.068353308733478</c:v>
                </c:pt>
              </c:numCache>
            </c:numRef>
          </c:xVal>
          <c:yVal>
            <c:numRef>
              <c:f>Berechnung!$AS$87:$AS$109</c:f>
              <c:numCache>
                <c:formatCode>0.000</c:formatCode>
                <c:ptCount val="23"/>
                <c:pt idx="0">
                  <c:v>1.3623778823608778E-8</c:v>
                </c:pt>
                <c:pt idx="1">
                  <c:v>1.0581015765745748E-5</c:v>
                </c:pt>
                <c:pt idx="2">
                  <c:v>1.5703619763127018E-3</c:v>
                </c:pt>
                <c:pt idx="3">
                  <c:v>6.0117810833795957E-2</c:v>
                </c:pt>
                <c:pt idx="4">
                  <c:v>0.77767301835640279</c:v>
                </c:pt>
                <c:pt idx="5">
                  <c:v>4.3212766177159674</c:v>
                </c:pt>
                <c:pt idx="6">
                  <c:v>12.724774890679093</c:v>
                </c:pt>
                <c:pt idx="7">
                  <c:v>23.773009248750078</c:v>
                </c:pt>
                <c:pt idx="8">
                  <c:v>32.738471078248885</c:v>
                </c:pt>
                <c:pt idx="9">
                  <c:v>37.47038441247502</c:v>
                </c:pt>
                <c:pt idx="10">
                  <c:v>38.999579809635577</c:v>
                </c:pt>
                <c:pt idx="11">
                  <c:v>39.195066016937332</c:v>
                </c:pt>
                <c:pt idx="12">
                  <c:v>38.999579809635577</c:v>
                </c:pt>
                <c:pt idx="13">
                  <c:v>37.47038441247502</c:v>
                </c:pt>
                <c:pt idx="14">
                  <c:v>32.738471078248885</c:v>
                </c:pt>
                <c:pt idx="15">
                  <c:v>23.773009248750078</c:v>
                </c:pt>
                <c:pt idx="16">
                  <c:v>12.724774890679093</c:v>
                </c:pt>
                <c:pt idx="17">
                  <c:v>4.3212766177159674</c:v>
                </c:pt>
                <c:pt idx="18">
                  <c:v>0.77767301835640279</c:v>
                </c:pt>
                <c:pt idx="19">
                  <c:v>6.0117810833795957E-2</c:v>
                </c:pt>
                <c:pt idx="20">
                  <c:v>1.5703619763127018E-3</c:v>
                </c:pt>
                <c:pt idx="21">
                  <c:v>1.0581015765745748E-5</c:v>
                </c:pt>
                <c:pt idx="22">
                  <c:v>1.3623778823608778E-8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625-448B-BCF1-5CE81430C258}"/>
            </c:ext>
          </c:extLst>
        </c:ser>
        <c:ser>
          <c:idx val="10"/>
          <c:order val="1"/>
          <c:tx>
            <c:strRef>
              <c:f>Berechnung!$AY$63</c:f>
              <c:strCache>
                <c:ptCount val="1"/>
                <c:pt idx="0">
                  <c:v>0,631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Berechnung!$AT$64</c:f>
                <c:numCache>
                  <c:formatCode>General</c:formatCode>
                  <c:ptCount val="1"/>
                  <c:pt idx="0">
                    <c:v>3.1500000000001193E-3</c:v>
                  </c:pt>
                </c:numCache>
              </c:numRef>
            </c:pl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errBars>
            <c:errDir val="y"/>
            <c:errBarType val="minus"/>
            <c:errValType val="cust"/>
            <c:noEndCap val="1"/>
            <c:minus>
              <c:numRef>
                <c:f>Berechnung!$AY$64:$AY$83</c:f>
                <c:numCache>
                  <c:formatCode>General</c:formatCode>
                  <c:ptCount val="20"/>
                  <c:pt idx="0">
                    <c:v>2.5396825396824436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5.0793650793648872</c:v>
                  </c:pt>
                  <c:pt idx="5">
                    <c:v>17.777777777777104</c:v>
                  </c:pt>
                  <c:pt idx="6">
                    <c:v>12.698412698412218</c:v>
                  </c:pt>
                  <c:pt idx="7">
                    <c:v>17.777777777777104</c:v>
                  </c:pt>
                  <c:pt idx="8">
                    <c:v>40.634920634919098</c:v>
                  </c:pt>
                  <c:pt idx="9">
                    <c:v>30.476190476189323</c:v>
                  </c:pt>
                  <c:pt idx="10">
                    <c:v>33.015873015871762</c:v>
                  </c:pt>
                  <c:pt idx="11">
                    <c:v>33.015873015871762</c:v>
                  </c:pt>
                  <c:pt idx="12">
                    <c:v>40.634920634919098</c:v>
                  </c:pt>
                  <c:pt idx="13">
                    <c:v>33.015873015871762</c:v>
                  </c:pt>
                  <c:pt idx="14">
                    <c:v>20.317460317459549</c:v>
                  </c:pt>
                  <c:pt idx="15">
                    <c:v>15.238095238094662</c:v>
                  </c:pt>
                  <c:pt idx="16">
                    <c:v>7.6190476190473309</c:v>
                  </c:pt>
                  <c:pt idx="17">
                    <c:v>2.5396825396824436</c:v>
                  </c:pt>
                  <c:pt idx="18">
                    <c:v>2.5396825396824436</c:v>
                  </c:pt>
                  <c:pt idx="19">
                    <c:v>2.5396825396824436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Berechnung!$AQ$64:$AQ$83</c:f>
              <c:numCache>
                <c:formatCode>0.000</c:formatCode>
                <c:ptCount val="20"/>
                <c:pt idx="0">
                  <c:v>73.966999999999999</c:v>
                </c:pt>
                <c:pt idx="1">
                  <c:v>73.970150009999998</c:v>
                </c:pt>
                <c:pt idx="2">
                  <c:v>73.973300019999996</c:v>
                </c:pt>
                <c:pt idx="3">
                  <c:v>73.976450029999995</c:v>
                </c:pt>
                <c:pt idx="4">
                  <c:v>73.979600039999994</c:v>
                </c:pt>
                <c:pt idx="5">
                  <c:v>73.982750049999993</c:v>
                </c:pt>
                <c:pt idx="6">
                  <c:v>73.985900059999992</c:v>
                </c:pt>
                <c:pt idx="7">
                  <c:v>73.98905006999999</c:v>
                </c:pt>
                <c:pt idx="8">
                  <c:v>73.992200079999989</c:v>
                </c:pt>
                <c:pt idx="9">
                  <c:v>73.995350089999988</c:v>
                </c:pt>
                <c:pt idx="10">
                  <c:v>73.998500099999987</c:v>
                </c:pt>
                <c:pt idx="11">
                  <c:v>74.001650109999986</c:v>
                </c:pt>
                <c:pt idx="12">
                  <c:v>74.004800119999985</c:v>
                </c:pt>
                <c:pt idx="13">
                  <c:v>74.007950129999983</c:v>
                </c:pt>
                <c:pt idx="14">
                  <c:v>74.011100139999982</c:v>
                </c:pt>
                <c:pt idx="15">
                  <c:v>74.014250149999981</c:v>
                </c:pt>
                <c:pt idx="16">
                  <c:v>74.01740015999998</c:v>
                </c:pt>
                <c:pt idx="17">
                  <c:v>74.020550169999979</c:v>
                </c:pt>
                <c:pt idx="18">
                  <c:v>74.023700179999977</c:v>
                </c:pt>
                <c:pt idx="19">
                  <c:v>74.026850189999976</c:v>
                </c:pt>
              </c:numCache>
            </c:numRef>
          </c:xVal>
          <c:yVal>
            <c:numRef>
              <c:f>Berechnung!$AY$64:$AY$83</c:f>
              <c:numCache>
                <c:formatCode>0.000</c:formatCode>
                <c:ptCount val="20"/>
                <c:pt idx="0">
                  <c:v>2.5396825396824436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5.0793650793648872</c:v>
                </c:pt>
                <c:pt idx="5">
                  <c:v>17.777777777777104</c:v>
                </c:pt>
                <c:pt idx="6">
                  <c:v>12.698412698412218</c:v>
                </c:pt>
                <c:pt idx="7">
                  <c:v>17.777777777777104</c:v>
                </c:pt>
                <c:pt idx="8">
                  <c:v>40.634920634919098</c:v>
                </c:pt>
                <c:pt idx="9">
                  <c:v>30.476190476189323</c:v>
                </c:pt>
                <c:pt idx="10">
                  <c:v>33.015873015871762</c:v>
                </c:pt>
                <c:pt idx="11">
                  <c:v>33.015873015871762</c:v>
                </c:pt>
                <c:pt idx="12">
                  <c:v>40.634920634919098</c:v>
                </c:pt>
                <c:pt idx="13">
                  <c:v>33.015873015871762</c:v>
                </c:pt>
                <c:pt idx="14">
                  <c:v>20.317460317459549</c:v>
                </c:pt>
                <c:pt idx="15">
                  <c:v>15.238095238094662</c:v>
                </c:pt>
                <c:pt idx="16">
                  <c:v>7.6190476190473309</c:v>
                </c:pt>
                <c:pt idx="17">
                  <c:v>2.5396825396824436</c:v>
                </c:pt>
                <c:pt idx="18">
                  <c:v>2.5396825396824436</c:v>
                </c:pt>
                <c:pt idx="19">
                  <c:v>2.5396825396824436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625-448B-BCF1-5CE81430C258}"/>
            </c:ext>
          </c:extLst>
        </c:ser>
        <c:ser>
          <c:idx val="11"/>
          <c:order val="2"/>
          <c:tx>
            <c:v>Oben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Berechnung!$AY$64:$AY$83</c:f>
                <c:numCache>
                  <c:formatCode>General</c:formatCode>
                  <c:ptCount val="20"/>
                  <c:pt idx="0">
                    <c:v>2.5396825396824436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5.0793650793648872</c:v>
                  </c:pt>
                  <c:pt idx="5">
                    <c:v>17.777777777777104</c:v>
                  </c:pt>
                  <c:pt idx="6">
                    <c:v>12.698412698412218</c:v>
                  </c:pt>
                  <c:pt idx="7">
                    <c:v>17.777777777777104</c:v>
                  </c:pt>
                  <c:pt idx="8">
                    <c:v>40.634920634919098</c:v>
                  </c:pt>
                  <c:pt idx="9">
                    <c:v>30.476190476189323</c:v>
                  </c:pt>
                  <c:pt idx="10">
                    <c:v>33.015873015871762</c:v>
                  </c:pt>
                  <c:pt idx="11">
                    <c:v>33.015873015871762</c:v>
                  </c:pt>
                  <c:pt idx="12">
                    <c:v>40.634920634919098</c:v>
                  </c:pt>
                  <c:pt idx="13">
                    <c:v>33.015873015871762</c:v>
                  </c:pt>
                  <c:pt idx="14">
                    <c:v>20.317460317459549</c:v>
                  </c:pt>
                  <c:pt idx="15">
                    <c:v>15.238095238094662</c:v>
                  </c:pt>
                  <c:pt idx="16">
                    <c:v>7.6190476190473309</c:v>
                  </c:pt>
                  <c:pt idx="17">
                    <c:v>2.5396825396824436</c:v>
                  </c:pt>
                  <c:pt idx="18">
                    <c:v>2.5396825396824436</c:v>
                  </c:pt>
                  <c:pt idx="19">
                    <c:v>2.5396825396824436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Berechnung!$AR$64:$AR$83</c:f>
              <c:numCache>
                <c:formatCode>0.000</c:formatCode>
                <c:ptCount val="20"/>
                <c:pt idx="0">
                  <c:v>73.970150000000004</c:v>
                </c:pt>
                <c:pt idx="1">
                  <c:v>73.973300010000003</c:v>
                </c:pt>
                <c:pt idx="2">
                  <c:v>73.976450020000001</c:v>
                </c:pt>
                <c:pt idx="3">
                  <c:v>73.97960003</c:v>
                </c:pt>
                <c:pt idx="4">
                  <c:v>73.982750039999999</c:v>
                </c:pt>
                <c:pt idx="5">
                  <c:v>73.985900049999998</c:v>
                </c:pt>
                <c:pt idx="6">
                  <c:v>73.989050059999997</c:v>
                </c:pt>
                <c:pt idx="7">
                  <c:v>73.992200069999996</c:v>
                </c:pt>
                <c:pt idx="8">
                  <c:v>73.995350079999994</c:v>
                </c:pt>
                <c:pt idx="9">
                  <c:v>73.998500089999993</c:v>
                </c:pt>
                <c:pt idx="10">
                  <c:v>74.001650099999992</c:v>
                </c:pt>
                <c:pt idx="11">
                  <c:v>74.004800109999991</c:v>
                </c:pt>
                <c:pt idx="12">
                  <c:v>74.00795011999999</c:v>
                </c:pt>
                <c:pt idx="13">
                  <c:v>74.011100129999988</c:v>
                </c:pt>
                <c:pt idx="14">
                  <c:v>74.014250139999987</c:v>
                </c:pt>
                <c:pt idx="15">
                  <c:v>74.017400149999986</c:v>
                </c:pt>
                <c:pt idx="16">
                  <c:v>74.020550159999985</c:v>
                </c:pt>
                <c:pt idx="17">
                  <c:v>74.023700169999984</c:v>
                </c:pt>
                <c:pt idx="18">
                  <c:v>74.026850179999983</c:v>
                </c:pt>
                <c:pt idx="19">
                  <c:v>74.030000189999981</c:v>
                </c:pt>
              </c:numCache>
            </c:numRef>
          </c:xVal>
          <c:yVal>
            <c:numRef>
              <c:f>Berechnung!$AY$64:$AY$83</c:f>
              <c:numCache>
                <c:formatCode>0.000</c:formatCode>
                <c:ptCount val="20"/>
                <c:pt idx="0">
                  <c:v>2.5396825396824436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5.0793650793648872</c:v>
                </c:pt>
                <c:pt idx="5">
                  <c:v>17.777777777777104</c:v>
                </c:pt>
                <c:pt idx="6">
                  <c:v>12.698412698412218</c:v>
                </c:pt>
                <c:pt idx="7">
                  <c:v>17.777777777777104</c:v>
                </c:pt>
                <c:pt idx="8">
                  <c:v>40.634920634919098</c:v>
                </c:pt>
                <c:pt idx="9">
                  <c:v>30.476190476189323</c:v>
                </c:pt>
                <c:pt idx="10">
                  <c:v>33.015873015871762</c:v>
                </c:pt>
                <c:pt idx="11">
                  <c:v>33.015873015871762</c:v>
                </c:pt>
                <c:pt idx="12">
                  <c:v>40.634920634919098</c:v>
                </c:pt>
                <c:pt idx="13">
                  <c:v>33.015873015871762</c:v>
                </c:pt>
                <c:pt idx="14">
                  <c:v>20.317460317459549</c:v>
                </c:pt>
                <c:pt idx="15">
                  <c:v>15.238095238094662</c:v>
                </c:pt>
                <c:pt idx="16">
                  <c:v>7.6190476190473309</c:v>
                </c:pt>
                <c:pt idx="17">
                  <c:v>2.5396825396824436</c:v>
                </c:pt>
                <c:pt idx="18">
                  <c:v>2.5396825396824436</c:v>
                </c:pt>
                <c:pt idx="19">
                  <c:v>2.5396825396824436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625-448B-BCF1-5CE81430C258}"/>
            </c:ext>
          </c:extLst>
        </c:ser>
        <c:ser>
          <c:idx val="12"/>
          <c:order val="3"/>
          <c:tx>
            <c:v>OGW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Berechnung!$AW$87</c:f>
                <c:numCache>
                  <c:formatCode>General</c:formatCode>
                  <c:ptCount val="1"/>
                  <c:pt idx="0">
                    <c:v>42.666666666665051</c:v>
                  </c:pt>
                </c:numCache>
              </c:numRef>
            </c:minus>
            <c:spPr>
              <a:ln w="12700">
                <a:solidFill>
                  <a:srgbClr val="339966"/>
                </a:solidFill>
                <a:prstDash val="solid"/>
              </a:ln>
            </c:spPr>
          </c:errBars>
          <c:xVal>
            <c:numRef>
              <c:f>Berechnung!$AV$87</c:f>
              <c:numCache>
                <c:formatCode>0.000</c:formatCode>
                <c:ptCount val="1"/>
                <c:pt idx="0">
                  <c:v>74.05</c:v>
                </c:pt>
              </c:numCache>
            </c:numRef>
          </c:xVal>
          <c:yVal>
            <c:numRef>
              <c:f>Berechnung!$AW$87</c:f>
              <c:numCache>
                <c:formatCode>0.000</c:formatCode>
                <c:ptCount val="1"/>
                <c:pt idx="0">
                  <c:v>42.666666666665051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625-448B-BCF1-5CE81430C258}"/>
            </c:ext>
          </c:extLst>
        </c:ser>
        <c:ser>
          <c:idx val="13"/>
          <c:order val="4"/>
          <c:tx>
            <c:v>UGW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Berechnung!$AW$88</c:f>
                <c:numCache>
                  <c:formatCode>General</c:formatCode>
                  <c:ptCount val="1"/>
                  <c:pt idx="0">
                    <c:v>42.666666666665051</c:v>
                  </c:pt>
                </c:numCache>
              </c:numRef>
            </c:minus>
            <c:spPr>
              <a:ln w="12700">
                <a:solidFill>
                  <a:srgbClr val="339966"/>
                </a:solidFill>
                <a:prstDash val="lgDash"/>
              </a:ln>
            </c:spPr>
          </c:errBars>
          <c:xVal>
            <c:numRef>
              <c:f>Berechnung!$AV$88</c:f>
              <c:numCache>
                <c:formatCode>0.000</c:formatCode>
                <c:ptCount val="1"/>
                <c:pt idx="0">
                  <c:v>73.95</c:v>
                </c:pt>
              </c:numCache>
            </c:numRef>
          </c:xVal>
          <c:yVal>
            <c:numRef>
              <c:f>Berechnung!$AW$88</c:f>
              <c:numCache>
                <c:formatCode>0.000</c:formatCode>
                <c:ptCount val="1"/>
                <c:pt idx="0">
                  <c:v>42.666666666665051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625-448B-BCF1-5CE81430C258}"/>
            </c:ext>
          </c:extLst>
        </c:ser>
        <c:ser>
          <c:idx val="16"/>
          <c:order val="5"/>
          <c:tx>
            <c:strRef>
              <c:f>Berechnung!$AU$91</c:f>
              <c:strCache>
                <c:ptCount val="1"/>
                <c:pt idx="0">
                  <c:v>Mittelwert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126206978664363E-2"/>
                  <c:y val="-6.671805050875795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Mittelwert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625-448B-BCF1-5CE81430C2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0"/>
            <c:minus>
              <c:numRef>
                <c:f>Berechnung!$AW$91</c:f>
                <c:numCache>
                  <c:formatCode>General</c:formatCode>
                  <c:ptCount val="1"/>
                  <c:pt idx="0">
                    <c:v>42.666666666665051</c:v>
                  </c:pt>
                </c:numCache>
              </c:numRef>
            </c:minus>
            <c:spPr>
              <a:ln w="25400">
                <a:solidFill>
                  <a:srgbClr val="339966"/>
                </a:solidFill>
                <a:prstDash val="solid"/>
              </a:ln>
            </c:spPr>
          </c:errBars>
          <c:xVal>
            <c:numRef>
              <c:f>Berechnung!$AV$91</c:f>
              <c:numCache>
                <c:formatCode>0.000</c:formatCode>
                <c:ptCount val="1"/>
                <c:pt idx="0">
                  <c:v>74.001175999999987</c:v>
                </c:pt>
              </c:numCache>
            </c:numRef>
          </c:xVal>
          <c:yVal>
            <c:numRef>
              <c:f>Berechnung!$AW$91</c:f>
              <c:numCache>
                <c:formatCode>0.000</c:formatCode>
                <c:ptCount val="1"/>
                <c:pt idx="0">
                  <c:v>42.666666666665051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D625-448B-BCF1-5CE81430C258}"/>
            </c:ext>
          </c:extLst>
        </c:ser>
        <c:ser>
          <c:idx val="0"/>
          <c:order val="6"/>
          <c:tx>
            <c:v>Untere Grenze</c:v>
          </c:tx>
          <c:spPr>
            <a:ln w="1905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Berechnung!$AR$87:$AR$109</c:f>
              <c:numCache>
                <c:formatCode>0.000</c:formatCode>
                <c:ptCount val="23"/>
                <c:pt idx="0">
                  <c:v>73.933998691266495</c:v>
                </c:pt>
                <c:pt idx="1">
                  <c:v>73.945194909388746</c:v>
                </c:pt>
                <c:pt idx="2">
                  <c:v>73.955373289499889</c:v>
                </c:pt>
                <c:pt idx="3">
                  <c:v>73.964533831599908</c:v>
                </c:pt>
                <c:pt idx="4">
                  <c:v>73.972676535688819</c:v>
                </c:pt>
                <c:pt idx="5">
                  <c:v>73.979801401766608</c:v>
                </c:pt>
                <c:pt idx="6">
                  <c:v>73.985908429833287</c:v>
                </c:pt>
                <c:pt idx="7">
                  <c:v>73.990997619888859</c:v>
                </c:pt>
                <c:pt idx="8">
                  <c:v>73.995068971933307</c:v>
                </c:pt>
                <c:pt idx="9">
                  <c:v>73.998122485966647</c:v>
                </c:pt>
                <c:pt idx="10">
                  <c:v>74.000158161988878</c:v>
                </c:pt>
                <c:pt idx="11">
                  <c:v>74.001175999999987</c:v>
                </c:pt>
                <c:pt idx="12">
                  <c:v>74.002193838011095</c:v>
                </c:pt>
                <c:pt idx="13">
                  <c:v>74.004229514033327</c:v>
                </c:pt>
                <c:pt idx="14">
                  <c:v>74.007283028066666</c:v>
                </c:pt>
                <c:pt idx="15">
                  <c:v>74.011354380111115</c:v>
                </c:pt>
                <c:pt idx="16">
                  <c:v>74.016443570166686</c:v>
                </c:pt>
                <c:pt idx="17">
                  <c:v>74.022550598233366</c:v>
                </c:pt>
                <c:pt idx="18">
                  <c:v>74.029675464311154</c:v>
                </c:pt>
                <c:pt idx="19">
                  <c:v>74.037818168400065</c:v>
                </c:pt>
                <c:pt idx="20">
                  <c:v>74.046978710500085</c:v>
                </c:pt>
                <c:pt idx="21">
                  <c:v>74.057157090611227</c:v>
                </c:pt>
                <c:pt idx="22">
                  <c:v>74.068353308733478</c:v>
                </c:pt>
              </c:numCache>
            </c:numRef>
          </c:xVal>
          <c:yVal>
            <c:numRef>
              <c:f>Berechnung!$AS$87:$AS$109</c:f>
              <c:numCache>
                <c:formatCode>0.000</c:formatCode>
                <c:ptCount val="23"/>
                <c:pt idx="0">
                  <c:v>1.3623778823608778E-8</c:v>
                </c:pt>
                <c:pt idx="1">
                  <c:v>1.0581015765745748E-5</c:v>
                </c:pt>
                <c:pt idx="2">
                  <c:v>1.5703619763127018E-3</c:v>
                </c:pt>
                <c:pt idx="3">
                  <c:v>6.0117810833795957E-2</c:v>
                </c:pt>
                <c:pt idx="4">
                  <c:v>0.77767301835640279</c:v>
                </c:pt>
                <c:pt idx="5">
                  <c:v>4.3212766177159674</c:v>
                </c:pt>
                <c:pt idx="6">
                  <c:v>12.724774890679093</c:v>
                </c:pt>
                <c:pt idx="7">
                  <c:v>23.773009248750078</c:v>
                </c:pt>
                <c:pt idx="8">
                  <c:v>32.738471078248885</c:v>
                </c:pt>
                <c:pt idx="9">
                  <c:v>37.47038441247502</c:v>
                </c:pt>
                <c:pt idx="10">
                  <c:v>38.999579809635577</c:v>
                </c:pt>
                <c:pt idx="11">
                  <c:v>39.195066016937332</c:v>
                </c:pt>
                <c:pt idx="12">
                  <c:v>38.999579809635577</c:v>
                </c:pt>
                <c:pt idx="13">
                  <c:v>37.47038441247502</c:v>
                </c:pt>
                <c:pt idx="14">
                  <c:v>32.738471078248885</c:v>
                </c:pt>
                <c:pt idx="15">
                  <c:v>23.773009248750078</c:v>
                </c:pt>
                <c:pt idx="16">
                  <c:v>12.724774890679093</c:v>
                </c:pt>
                <c:pt idx="17">
                  <c:v>4.3212766177159674</c:v>
                </c:pt>
                <c:pt idx="18">
                  <c:v>0.77767301835640279</c:v>
                </c:pt>
                <c:pt idx="19">
                  <c:v>6.0117810833795957E-2</c:v>
                </c:pt>
                <c:pt idx="20">
                  <c:v>1.5703619763127018E-3</c:v>
                </c:pt>
                <c:pt idx="21">
                  <c:v>1.0581015765745748E-5</c:v>
                </c:pt>
                <c:pt idx="22">
                  <c:v>1.3623778823608778E-8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D625-448B-BCF1-5CE81430C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84664"/>
        <c:axId val="334278784"/>
      </c:scatterChart>
      <c:scatterChart>
        <c:scatterStyle val="lineMarker"/>
        <c:varyColors val="0"/>
        <c:ser>
          <c:idx val="1"/>
          <c:order val="7"/>
          <c:tx>
            <c:strRef>
              <c:f>Berechnung!$AY$63</c:f>
              <c:strCache>
                <c:ptCount val="1"/>
                <c:pt idx="0">
                  <c:v>0,631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Ref>
                <c:f>Berechnung!$AT$64</c:f>
                <c:numCache>
                  <c:formatCode>General</c:formatCode>
                  <c:ptCount val="1"/>
                  <c:pt idx="0">
                    <c:v>3.1500000000001193E-3</c:v>
                  </c:pt>
                </c:numCache>
              </c:numRef>
            </c:pl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errBars>
            <c:errDir val="y"/>
            <c:errBarType val="minus"/>
            <c:errValType val="cust"/>
            <c:noEndCap val="1"/>
            <c:minus>
              <c:numRef>
                <c:f>Berechnung!$AY$64:$AY$83</c:f>
                <c:numCache>
                  <c:formatCode>General</c:formatCode>
                  <c:ptCount val="20"/>
                  <c:pt idx="0">
                    <c:v>2.5396825396824436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5.0793650793648872</c:v>
                  </c:pt>
                  <c:pt idx="5">
                    <c:v>17.777777777777104</c:v>
                  </c:pt>
                  <c:pt idx="6">
                    <c:v>12.698412698412218</c:v>
                  </c:pt>
                  <c:pt idx="7">
                    <c:v>17.777777777777104</c:v>
                  </c:pt>
                  <c:pt idx="8">
                    <c:v>40.634920634919098</c:v>
                  </c:pt>
                  <c:pt idx="9">
                    <c:v>30.476190476189323</c:v>
                  </c:pt>
                  <c:pt idx="10">
                    <c:v>33.015873015871762</c:v>
                  </c:pt>
                  <c:pt idx="11">
                    <c:v>33.015873015871762</c:v>
                  </c:pt>
                  <c:pt idx="12">
                    <c:v>40.634920634919098</c:v>
                  </c:pt>
                  <c:pt idx="13">
                    <c:v>33.015873015871762</c:v>
                  </c:pt>
                  <c:pt idx="14">
                    <c:v>20.317460317459549</c:v>
                  </c:pt>
                  <c:pt idx="15">
                    <c:v>15.238095238094662</c:v>
                  </c:pt>
                  <c:pt idx="16">
                    <c:v>7.6190476190473309</c:v>
                  </c:pt>
                  <c:pt idx="17">
                    <c:v>2.5396825396824436</c:v>
                  </c:pt>
                  <c:pt idx="18">
                    <c:v>2.5396825396824436</c:v>
                  </c:pt>
                  <c:pt idx="19">
                    <c:v>2.5396825396824436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Berechnung!$AQ$64:$AQ$83</c:f>
              <c:numCache>
                <c:formatCode>0.000</c:formatCode>
                <c:ptCount val="20"/>
                <c:pt idx="0">
                  <c:v>73.966999999999999</c:v>
                </c:pt>
                <c:pt idx="1">
                  <c:v>73.970150009999998</c:v>
                </c:pt>
                <c:pt idx="2">
                  <c:v>73.973300019999996</c:v>
                </c:pt>
                <c:pt idx="3">
                  <c:v>73.976450029999995</c:v>
                </c:pt>
                <c:pt idx="4">
                  <c:v>73.979600039999994</c:v>
                </c:pt>
                <c:pt idx="5">
                  <c:v>73.982750049999993</c:v>
                </c:pt>
                <c:pt idx="6">
                  <c:v>73.985900059999992</c:v>
                </c:pt>
                <c:pt idx="7">
                  <c:v>73.98905006999999</c:v>
                </c:pt>
                <c:pt idx="8">
                  <c:v>73.992200079999989</c:v>
                </c:pt>
                <c:pt idx="9">
                  <c:v>73.995350089999988</c:v>
                </c:pt>
                <c:pt idx="10">
                  <c:v>73.998500099999987</c:v>
                </c:pt>
                <c:pt idx="11">
                  <c:v>74.001650109999986</c:v>
                </c:pt>
                <c:pt idx="12">
                  <c:v>74.004800119999985</c:v>
                </c:pt>
                <c:pt idx="13">
                  <c:v>74.007950129999983</c:v>
                </c:pt>
                <c:pt idx="14">
                  <c:v>74.011100139999982</c:v>
                </c:pt>
                <c:pt idx="15">
                  <c:v>74.014250149999981</c:v>
                </c:pt>
                <c:pt idx="16">
                  <c:v>74.01740015999998</c:v>
                </c:pt>
                <c:pt idx="17">
                  <c:v>74.020550169999979</c:v>
                </c:pt>
                <c:pt idx="18">
                  <c:v>74.023700179999977</c:v>
                </c:pt>
                <c:pt idx="19">
                  <c:v>74.026850189999976</c:v>
                </c:pt>
              </c:numCache>
            </c:numRef>
          </c:xVal>
          <c:yVal>
            <c:numRef>
              <c:f>Berechnung!$AY$64:$AY$83</c:f>
              <c:numCache>
                <c:formatCode>0.000</c:formatCode>
                <c:ptCount val="20"/>
                <c:pt idx="0">
                  <c:v>2.5396825396824436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5.0793650793648872</c:v>
                </c:pt>
                <c:pt idx="5">
                  <c:v>17.777777777777104</c:v>
                </c:pt>
                <c:pt idx="6">
                  <c:v>12.698412698412218</c:v>
                </c:pt>
                <c:pt idx="7">
                  <c:v>17.777777777777104</c:v>
                </c:pt>
                <c:pt idx="8">
                  <c:v>40.634920634919098</c:v>
                </c:pt>
                <c:pt idx="9">
                  <c:v>30.476190476189323</c:v>
                </c:pt>
                <c:pt idx="10">
                  <c:v>33.015873015871762</c:v>
                </c:pt>
                <c:pt idx="11">
                  <c:v>33.015873015871762</c:v>
                </c:pt>
                <c:pt idx="12">
                  <c:v>40.634920634919098</c:v>
                </c:pt>
                <c:pt idx="13">
                  <c:v>33.015873015871762</c:v>
                </c:pt>
                <c:pt idx="14">
                  <c:v>20.317460317459549</c:v>
                </c:pt>
                <c:pt idx="15">
                  <c:v>15.238095238094662</c:v>
                </c:pt>
                <c:pt idx="16">
                  <c:v>7.6190476190473309</c:v>
                </c:pt>
                <c:pt idx="17">
                  <c:v>2.5396825396824436</c:v>
                </c:pt>
                <c:pt idx="18">
                  <c:v>2.5396825396824436</c:v>
                </c:pt>
                <c:pt idx="19">
                  <c:v>2.5396825396824436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625-448B-BCF1-5CE81430C258}"/>
            </c:ext>
          </c:extLst>
        </c:ser>
        <c:ser>
          <c:idx val="2"/>
          <c:order val="8"/>
          <c:tx>
            <c:v>Oben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Ref>
                <c:f>Berechnung!$AY$64:$AY$83</c:f>
                <c:numCache>
                  <c:formatCode>General</c:formatCode>
                  <c:ptCount val="20"/>
                  <c:pt idx="0">
                    <c:v>2.5396825396824436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5.0793650793648872</c:v>
                  </c:pt>
                  <c:pt idx="5">
                    <c:v>17.777777777777104</c:v>
                  </c:pt>
                  <c:pt idx="6">
                    <c:v>12.698412698412218</c:v>
                  </c:pt>
                  <c:pt idx="7">
                    <c:v>17.777777777777104</c:v>
                  </c:pt>
                  <c:pt idx="8">
                    <c:v>40.634920634919098</c:v>
                  </c:pt>
                  <c:pt idx="9">
                    <c:v>30.476190476189323</c:v>
                  </c:pt>
                  <c:pt idx="10">
                    <c:v>33.015873015871762</c:v>
                  </c:pt>
                  <c:pt idx="11">
                    <c:v>33.015873015871762</c:v>
                  </c:pt>
                  <c:pt idx="12">
                    <c:v>40.634920634919098</c:v>
                  </c:pt>
                  <c:pt idx="13">
                    <c:v>33.015873015871762</c:v>
                  </c:pt>
                  <c:pt idx="14">
                    <c:v>20.317460317459549</c:v>
                  </c:pt>
                  <c:pt idx="15">
                    <c:v>15.238095238094662</c:v>
                  </c:pt>
                  <c:pt idx="16">
                    <c:v>7.6190476190473309</c:v>
                  </c:pt>
                  <c:pt idx="17">
                    <c:v>2.5396825396824436</c:v>
                  </c:pt>
                  <c:pt idx="18">
                    <c:v>2.5396825396824436</c:v>
                  </c:pt>
                  <c:pt idx="19">
                    <c:v>2.5396825396824436</c:v>
                  </c:pt>
                </c:numCache>
              </c:numRef>
            </c:minus>
            <c:spPr>
              <a:ln w="12700">
                <a:solidFill>
                  <a:srgbClr val="0000FF"/>
                </a:solidFill>
                <a:prstDash val="solid"/>
              </a:ln>
            </c:spPr>
          </c:errBars>
          <c:xVal>
            <c:numRef>
              <c:f>Berechnung!$AR$64:$AR$83</c:f>
              <c:numCache>
                <c:formatCode>0.000</c:formatCode>
                <c:ptCount val="20"/>
                <c:pt idx="0">
                  <c:v>73.970150000000004</c:v>
                </c:pt>
                <c:pt idx="1">
                  <c:v>73.973300010000003</c:v>
                </c:pt>
                <c:pt idx="2">
                  <c:v>73.976450020000001</c:v>
                </c:pt>
                <c:pt idx="3">
                  <c:v>73.97960003</c:v>
                </c:pt>
                <c:pt idx="4">
                  <c:v>73.982750039999999</c:v>
                </c:pt>
                <c:pt idx="5">
                  <c:v>73.985900049999998</c:v>
                </c:pt>
                <c:pt idx="6">
                  <c:v>73.989050059999997</c:v>
                </c:pt>
                <c:pt idx="7">
                  <c:v>73.992200069999996</c:v>
                </c:pt>
                <c:pt idx="8">
                  <c:v>73.995350079999994</c:v>
                </c:pt>
                <c:pt idx="9">
                  <c:v>73.998500089999993</c:v>
                </c:pt>
                <c:pt idx="10">
                  <c:v>74.001650099999992</c:v>
                </c:pt>
                <c:pt idx="11">
                  <c:v>74.004800109999991</c:v>
                </c:pt>
                <c:pt idx="12">
                  <c:v>74.00795011999999</c:v>
                </c:pt>
                <c:pt idx="13">
                  <c:v>74.011100129999988</c:v>
                </c:pt>
                <c:pt idx="14">
                  <c:v>74.014250139999987</c:v>
                </c:pt>
                <c:pt idx="15">
                  <c:v>74.017400149999986</c:v>
                </c:pt>
                <c:pt idx="16">
                  <c:v>74.020550159999985</c:v>
                </c:pt>
                <c:pt idx="17">
                  <c:v>74.023700169999984</c:v>
                </c:pt>
                <c:pt idx="18">
                  <c:v>74.026850179999983</c:v>
                </c:pt>
                <c:pt idx="19">
                  <c:v>74.030000189999981</c:v>
                </c:pt>
              </c:numCache>
            </c:numRef>
          </c:xVal>
          <c:yVal>
            <c:numRef>
              <c:f>Berechnung!$AY$64:$AY$83</c:f>
              <c:numCache>
                <c:formatCode>0.000</c:formatCode>
                <c:ptCount val="20"/>
                <c:pt idx="0">
                  <c:v>2.5396825396824436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5.0793650793648872</c:v>
                </c:pt>
                <c:pt idx="5">
                  <c:v>17.777777777777104</c:v>
                </c:pt>
                <c:pt idx="6">
                  <c:v>12.698412698412218</c:v>
                </c:pt>
                <c:pt idx="7">
                  <c:v>17.777777777777104</c:v>
                </c:pt>
                <c:pt idx="8">
                  <c:v>40.634920634919098</c:v>
                </c:pt>
                <c:pt idx="9">
                  <c:v>30.476190476189323</c:v>
                </c:pt>
                <c:pt idx="10">
                  <c:v>33.015873015871762</c:v>
                </c:pt>
                <c:pt idx="11">
                  <c:v>33.015873015871762</c:v>
                </c:pt>
                <c:pt idx="12">
                  <c:v>40.634920634919098</c:v>
                </c:pt>
                <c:pt idx="13">
                  <c:v>33.015873015871762</c:v>
                </c:pt>
                <c:pt idx="14">
                  <c:v>20.317460317459549</c:v>
                </c:pt>
                <c:pt idx="15">
                  <c:v>15.238095238094662</c:v>
                </c:pt>
                <c:pt idx="16">
                  <c:v>7.6190476190473309</c:v>
                </c:pt>
                <c:pt idx="17">
                  <c:v>2.5396825396824436</c:v>
                </c:pt>
                <c:pt idx="18">
                  <c:v>2.5396825396824436</c:v>
                </c:pt>
                <c:pt idx="19">
                  <c:v>2.5396825396824436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625-448B-BCF1-5CE81430C258}"/>
            </c:ext>
          </c:extLst>
        </c:ser>
        <c:ser>
          <c:idx val="3"/>
          <c:order val="9"/>
          <c:tx>
            <c:v>OGW</c:v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1"/>
            <c:minus>
              <c:numRef>
                <c:f>Berechnung!$AW$87</c:f>
                <c:numCache>
                  <c:formatCode>General</c:formatCode>
                  <c:ptCount val="1"/>
                  <c:pt idx="0">
                    <c:v>42.666666666665051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Berechnung!$AV$87</c:f>
              <c:numCache>
                <c:formatCode>0.000</c:formatCode>
                <c:ptCount val="1"/>
                <c:pt idx="0">
                  <c:v>74.05</c:v>
                </c:pt>
              </c:numCache>
            </c:numRef>
          </c:xVal>
          <c:yVal>
            <c:numRef>
              <c:f>Berechnung!$AW$87</c:f>
              <c:numCache>
                <c:formatCode>0.000</c:formatCode>
                <c:ptCount val="1"/>
                <c:pt idx="0">
                  <c:v>42.666666666665051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625-448B-BCF1-5CE81430C258}"/>
            </c:ext>
          </c:extLst>
        </c:ser>
        <c:ser>
          <c:idx val="4"/>
          <c:order val="10"/>
          <c:tx>
            <c:v>UGW</c:v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1"/>
            <c:minus>
              <c:numRef>
                <c:f>Berechnung!$AW$88</c:f>
                <c:numCache>
                  <c:formatCode>General</c:formatCode>
                  <c:ptCount val="1"/>
                  <c:pt idx="0">
                    <c:v>42.666666666665051</c:v>
                  </c:pt>
                </c:numCache>
              </c:numRef>
            </c:minus>
            <c:spPr>
              <a:ln w="12700">
                <a:solidFill>
                  <a:srgbClr val="FF0000"/>
                </a:solidFill>
                <a:prstDash val="lgDash"/>
              </a:ln>
            </c:spPr>
          </c:errBars>
          <c:xVal>
            <c:numRef>
              <c:f>Berechnung!$AV$88</c:f>
              <c:numCache>
                <c:formatCode>0.000</c:formatCode>
                <c:ptCount val="1"/>
                <c:pt idx="0">
                  <c:v>73.95</c:v>
                </c:pt>
              </c:numCache>
            </c:numRef>
          </c:xVal>
          <c:yVal>
            <c:numRef>
              <c:f>Berechnung!$AW$88</c:f>
              <c:numCache>
                <c:formatCode>0.000</c:formatCode>
                <c:ptCount val="1"/>
                <c:pt idx="0">
                  <c:v>42.666666666665051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625-448B-BCF1-5CE81430C258}"/>
            </c:ext>
          </c:extLst>
        </c:ser>
        <c:ser>
          <c:idx val="5"/>
          <c:order val="11"/>
          <c:tx>
            <c:strRef>
              <c:f>Berechnung!$AU$89</c:f>
              <c:strCache>
                <c:ptCount val="1"/>
                <c:pt idx="0">
                  <c:v>+ 3 Sigma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1"/>
            <c:minus>
              <c:numRef>
                <c:f>Berechnung!$AW$89</c:f>
                <c:numCache>
                  <c:formatCode>General</c:formatCode>
                  <c:ptCount val="1"/>
                  <c:pt idx="0">
                    <c:v>42.666666666665051</c:v>
                  </c:pt>
                </c:numCache>
              </c:numRef>
            </c:minus>
            <c:spPr>
              <a:ln w="12700">
                <a:solidFill>
                  <a:srgbClr val="3366FF"/>
                </a:solidFill>
                <a:prstDash val="sysDash"/>
              </a:ln>
            </c:spPr>
          </c:errBars>
          <c:xVal>
            <c:numRef>
              <c:f>Berechnung!$AV$89</c:f>
              <c:numCache>
                <c:formatCode>0.000</c:formatCode>
                <c:ptCount val="1"/>
                <c:pt idx="0">
                  <c:v>74.0317111403334</c:v>
                </c:pt>
              </c:numCache>
            </c:numRef>
          </c:xVal>
          <c:yVal>
            <c:numRef>
              <c:f>Berechnung!$AW$89</c:f>
              <c:numCache>
                <c:formatCode>0.000</c:formatCode>
                <c:ptCount val="1"/>
                <c:pt idx="0">
                  <c:v>42.666666666665051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625-448B-BCF1-5CE81430C258}"/>
            </c:ext>
          </c:extLst>
        </c:ser>
        <c:ser>
          <c:idx val="6"/>
          <c:order val="12"/>
          <c:tx>
            <c:strRef>
              <c:f>Berechnung!$AU$90</c:f>
              <c:strCache>
                <c:ptCount val="1"/>
                <c:pt idx="0">
                  <c:v>- 3 Sigma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cust"/>
            <c:noEndCap val="1"/>
            <c:minus>
              <c:numRef>
                <c:f>Berechnung!$AW$90</c:f>
                <c:numCache>
                  <c:formatCode>General</c:formatCode>
                  <c:ptCount val="1"/>
                  <c:pt idx="0">
                    <c:v>42.666666666665051</c:v>
                  </c:pt>
                </c:numCache>
              </c:numRef>
            </c:minus>
            <c:spPr>
              <a:ln w="12700">
                <a:solidFill>
                  <a:srgbClr val="3366FF"/>
                </a:solidFill>
                <a:prstDash val="sysDash"/>
              </a:ln>
            </c:spPr>
          </c:errBars>
          <c:xVal>
            <c:numRef>
              <c:f>Berechnung!$AV$90</c:f>
              <c:numCache>
                <c:formatCode>0.000</c:formatCode>
                <c:ptCount val="1"/>
                <c:pt idx="0">
                  <c:v>73.970640859666574</c:v>
                </c:pt>
              </c:numCache>
            </c:numRef>
          </c:xVal>
          <c:yVal>
            <c:numRef>
              <c:f>Berechnung!$AW$90</c:f>
              <c:numCache>
                <c:formatCode>0.000</c:formatCode>
                <c:ptCount val="1"/>
                <c:pt idx="0">
                  <c:v>42.666666666665051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625-448B-BCF1-5CE81430C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84664"/>
        <c:axId val="334278784"/>
      </c:scatterChart>
      <c:valAx>
        <c:axId val="334284664"/>
        <c:scaling>
          <c:orientation val="minMax"/>
        </c:scaling>
        <c:delete val="0"/>
        <c:axPos val="b"/>
        <c:title>
          <c:tx>
            <c:strRef>
              <c:f>'Auswertung und Diagramm'!$R$14</c:f>
              <c:strCache>
                <c:ptCount val="1"/>
                <c:pt idx="0">
                  <c:v>mm</c:v>
                </c:pt>
              </c:strCache>
            </c:strRef>
          </c:tx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.0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34278784"/>
        <c:crossesAt val="0"/>
        <c:crossBetween val="midCat"/>
      </c:valAx>
      <c:valAx>
        <c:axId val="334278784"/>
        <c:scaling>
          <c:orientation val="minMax"/>
          <c:min val="0"/>
        </c:scaling>
        <c:delete val="0"/>
        <c:axPos val="l"/>
        <c:numFmt formatCode="0.0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3428466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8575" cmpd="sng">
      <a:solidFill>
        <a:schemeClr val="tx1"/>
      </a:solidFill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Wahrscheinlichkeitsnetz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36760762306259"/>
          <c:y val="0.15864497688430418"/>
          <c:w val="0.81453675551405758"/>
          <c:h val="0.72264258259438952"/>
        </c:manualLayout>
      </c:layout>
      <c:scatterChart>
        <c:scatterStyle val="lineMarker"/>
        <c:varyColors val="0"/>
        <c:ser>
          <c:idx val="0"/>
          <c:order val="0"/>
          <c:tx>
            <c:v>Versuch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Ref>
                <c:f>Berechnung!$CA$5</c:f>
                <c:numCache>
                  <c:formatCode>General</c:formatCode>
                  <c:ptCount val="1"/>
                  <c:pt idx="0">
                    <c:v>6</c:v>
                  </c:pt>
                </c:numCache>
              </c:numRef>
            </c:minus>
            <c:spPr>
              <a:ln w="12700">
                <a:solidFill>
                  <a:srgbClr val="666699"/>
                </a:solidFill>
                <a:prstDash val="sysDash"/>
              </a:ln>
            </c:spPr>
          </c:errBars>
          <c:xVal>
            <c:numRef>
              <c:f>Berechnung!$BY$5:$BY$16</c:f>
              <c:numCache>
                <c:formatCode>0.000</c:formatCode>
                <c:ptCount val="12"/>
                <c:pt idx="0">
                  <c:v>73.940105719333175</c:v>
                </c:pt>
                <c:pt idx="1">
                  <c:v>73.950284099444303</c:v>
                </c:pt>
                <c:pt idx="2">
                  <c:v>73.960462479555446</c:v>
                </c:pt>
                <c:pt idx="3">
                  <c:v>73.980819239777716</c:v>
                </c:pt>
                <c:pt idx="4">
                  <c:v>73.990997619888844</c:v>
                </c:pt>
                <c:pt idx="5">
                  <c:v>74.011354380111129</c:v>
                </c:pt>
                <c:pt idx="6">
                  <c:v>74.021532760222257</c:v>
                </c:pt>
                <c:pt idx="7">
                  <c:v>74.041889520444528</c:v>
                </c:pt>
                <c:pt idx="8">
                  <c:v>74.05206790055567</c:v>
                </c:pt>
                <c:pt idx="9">
                  <c:v>74.062246280666798</c:v>
                </c:pt>
                <c:pt idx="10">
                  <c:v>73.970640859666574</c:v>
                </c:pt>
                <c:pt idx="11">
                  <c:v>74.0317111403334</c:v>
                </c:pt>
              </c:numCache>
            </c:numRef>
          </c:xVal>
          <c:yVal>
            <c:numRef>
              <c:f>Berechnung!$BZ$5:$BZ$16</c:f>
              <c:numCache>
                <c:formatCode>0.000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D8-44C6-8EA4-8A36BDE25339}"/>
            </c:ext>
          </c:extLst>
        </c:ser>
        <c:ser>
          <c:idx val="1"/>
          <c:order val="1"/>
          <c:tx>
            <c:v>Ausgleichskurve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8575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Berechnung!$CN$6:$CN$8</c:f>
              <c:numCache>
                <c:formatCode>0.000</c:formatCode>
                <c:ptCount val="3"/>
                <c:pt idx="0">
                  <c:v>74.0317111403334</c:v>
                </c:pt>
                <c:pt idx="1">
                  <c:v>74.001175999999987</c:v>
                </c:pt>
                <c:pt idx="2">
                  <c:v>73.970640859666574</c:v>
                </c:pt>
              </c:numCache>
            </c:numRef>
          </c:xVal>
          <c:yVal>
            <c:numRef>
              <c:f>Berechnung!$CO$6:$CO$8</c:f>
              <c:numCache>
                <c:formatCode>0.000</c:formatCode>
                <c:ptCount val="3"/>
                <c:pt idx="0">
                  <c:v>3</c:v>
                </c:pt>
                <c:pt idx="1">
                  <c:v>0</c:v>
                </c:pt>
                <c:pt idx="2">
                  <c:v>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D8-44C6-8EA4-8A36BDE25339}"/>
            </c:ext>
          </c:extLst>
        </c:ser>
        <c:ser>
          <c:idx val="2"/>
          <c:order val="2"/>
          <c:tx>
            <c:v>Wert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Berechnung!$CF$5:$CF$254</c:f>
              <c:numCache>
                <c:formatCode>0.000</c:formatCode>
                <c:ptCount val="250"/>
                <c:pt idx="0">
                  <c:v>73.966999999999999</c:v>
                </c:pt>
                <c:pt idx="1">
                  <c:v>73.966999999999999</c:v>
                </c:pt>
                <c:pt idx="2">
                  <c:v>73.981999999999999</c:v>
                </c:pt>
                <c:pt idx="3">
                  <c:v>73.981999999999999</c:v>
                </c:pt>
                <c:pt idx="4">
                  <c:v>73.981999999999999</c:v>
                </c:pt>
                <c:pt idx="5">
                  <c:v>73.981999999999999</c:v>
                </c:pt>
                <c:pt idx="6">
                  <c:v>73.983000000000004</c:v>
                </c:pt>
                <c:pt idx="7">
                  <c:v>73.983000000000004</c:v>
                </c:pt>
                <c:pt idx="8">
                  <c:v>73.983999999999995</c:v>
                </c:pt>
                <c:pt idx="9">
                  <c:v>73.983999999999995</c:v>
                </c:pt>
                <c:pt idx="10">
                  <c:v>73.983999999999995</c:v>
                </c:pt>
                <c:pt idx="11">
                  <c:v>73.983999999999995</c:v>
                </c:pt>
                <c:pt idx="12">
                  <c:v>73.983999999999995</c:v>
                </c:pt>
                <c:pt idx="13">
                  <c:v>73.983999999999995</c:v>
                </c:pt>
                <c:pt idx="14">
                  <c:v>73.983999999999995</c:v>
                </c:pt>
                <c:pt idx="15">
                  <c:v>73.983999999999995</c:v>
                </c:pt>
                <c:pt idx="16">
                  <c:v>73.984999999999999</c:v>
                </c:pt>
                <c:pt idx="17">
                  <c:v>73.984999999999999</c:v>
                </c:pt>
                <c:pt idx="18">
                  <c:v>73.984999999999999</c:v>
                </c:pt>
                <c:pt idx="19">
                  <c:v>73.984999999999999</c:v>
                </c:pt>
                <c:pt idx="20">
                  <c:v>73.986000000000004</c:v>
                </c:pt>
                <c:pt idx="21">
                  <c:v>73.986000000000004</c:v>
                </c:pt>
                <c:pt idx="22">
                  <c:v>73.988</c:v>
                </c:pt>
                <c:pt idx="23">
                  <c:v>73.988</c:v>
                </c:pt>
                <c:pt idx="24">
                  <c:v>73.988</c:v>
                </c:pt>
                <c:pt idx="25">
                  <c:v>73.988</c:v>
                </c:pt>
                <c:pt idx="26">
                  <c:v>73.989000000000004</c:v>
                </c:pt>
                <c:pt idx="27">
                  <c:v>73.989000000000004</c:v>
                </c:pt>
                <c:pt idx="28">
                  <c:v>73.989000000000004</c:v>
                </c:pt>
                <c:pt idx="29">
                  <c:v>73.989000000000004</c:v>
                </c:pt>
                <c:pt idx="30">
                  <c:v>73.989999999999995</c:v>
                </c:pt>
                <c:pt idx="31">
                  <c:v>73.989999999999995</c:v>
                </c:pt>
                <c:pt idx="32">
                  <c:v>73.989999999999995</c:v>
                </c:pt>
                <c:pt idx="33">
                  <c:v>73.989999999999995</c:v>
                </c:pt>
                <c:pt idx="34">
                  <c:v>73.989999999999995</c:v>
                </c:pt>
                <c:pt idx="35">
                  <c:v>73.989999999999995</c:v>
                </c:pt>
                <c:pt idx="36">
                  <c:v>73.989999999999995</c:v>
                </c:pt>
                <c:pt idx="37">
                  <c:v>73.989999999999995</c:v>
                </c:pt>
                <c:pt idx="38">
                  <c:v>73.992000000000004</c:v>
                </c:pt>
                <c:pt idx="39">
                  <c:v>73.992000000000004</c:v>
                </c:pt>
                <c:pt idx="40">
                  <c:v>73.992000000000004</c:v>
                </c:pt>
                <c:pt idx="41">
                  <c:v>73.992000000000004</c:v>
                </c:pt>
                <c:pt idx="42">
                  <c:v>73.992000000000004</c:v>
                </c:pt>
                <c:pt idx="43">
                  <c:v>73.992000000000004</c:v>
                </c:pt>
                <c:pt idx="44">
                  <c:v>73.992999999999995</c:v>
                </c:pt>
                <c:pt idx="45">
                  <c:v>73.992999999999995</c:v>
                </c:pt>
                <c:pt idx="46">
                  <c:v>73.992999999999995</c:v>
                </c:pt>
                <c:pt idx="47">
                  <c:v>73.992999999999995</c:v>
                </c:pt>
                <c:pt idx="48">
                  <c:v>73.992999999999995</c:v>
                </c:pt>
                <c:pt idx="49">
                  <c:v>73.992999999999995</c:v>
                </c:pt>
                <c:pt idx="50">
                  <c:v>73.992999999999995</c:v>
                </c:pt>
                <c:pt idx="51">
                  <c:v>73.992999999999995</c:v>
                </c:pt>
                <c:pt idx="52">
                  <c:v>73.994</c:v>
                </c:pt>
                <c:pt idx="53">
                  <c:v>73.994</c:v>
                </c:pt>
                <c:pt idx="54">
                  <c:v>73.994</c:v>
                </c:pt>
                <c:pt idx="55">
                  <c:v>73.994</c:v>
                </c:pt>
                <c:pt idx="56">
                  <c:v>73.994</c:v>
                </c:pt>
                <c:pt idx="57">
                  <c:v>73.994</c:v>
                </c:pt>
                <c:pt idx="58">
                  <c:v>73.994</c:v>
                </c:pt>
                <c:pt idx="59">
                  <c:v>73.994</c:v>
                </c:pt>
                <c:pt idx="60">
                  <c:v>73.994</c:v>
                </c:pt>
                <c:pt idx="61">
                  <c:v>73.994</c:v>
                </c:pt>
                <c:pt idx="62">
                  <c:v>73.994</c:v>
                </c:pt>
                <c:pt idx="63">
                  <c:v>73.994</c:v>
                </c:pt>
                <c:pt idx="64">
                  <c:v>73.995000000000005</c:v>
                </c:pt>
                <c:pt idx="65">
                  <c:v>73.995000000000005</c:v>
                </c:pt>
                <c:pt idx="66">
                  <c:v>73.995000000000005</c:v>
                </c:pt>
                <c:pt idx="67">
                  <c:v>73.995000000000005</c:v>
                </c:pt>
                <c:pt idx="68">
                  <c:v>73.995000000000005</c:v>
                </c:pt>
                <c:pt idx="69">
                  <c:v>73.995000000000005</c:v>
                </c:pt>
                <c:pt idx="70">
                  <c:v>73.995000000000005</c:v>
                </c:pt>
                <c:pt idx="71">
                  <c:v>73.995000000000005</c:v>
                </c:pt>
                <c:pt idx="72">
                  <c:v>73.995000000000005</c:v>
                </c:pt>
                <c:pt idx="73">
                  <c:v>73.995000000000005</c:v>
                </c:pt>
                <c:pt idx="74">
                  <c:v>73.995000000000005</c:v>
                </c:pt>
                <c:pt idx="75">
                  <c:v>73.995000000000005</c:v>
                </c:pt>
                <c:pt idx="76">
                  <c:v>73.995999999999995</c:v>
                </c:pt>
                <c:pt idx="77">
                  <c:v>73.995999999999995</c:v>
                </c:pt>
                <c:pt idx="78">
                  <c:v>73.995999999999995</c:v>
                </c:pt>
                <c:pt idx="79">
                  <c:v>73.995999999999995</c:v>
                </c:pt>
                <c:pt idx="80">
                  <c:v>73.995999999999995</c:v>
                </c:pt>
                <c:pt idx="81">
                  <c:v>73.995999999999995</c:v>
                </c:pt>
                <c:pt idx="82">
                  <c:v>73.995999999999995</c:v>
                </c:pt>
                <c:pt idx="83">
                  <c:v>73.995999999999995</c:v>
                </c:pt>
                <c:pt idx="84">
                  <c:v>73.997</c:v>
                </c:pt>
                <c:pt idx="85">
                  <c:v>73.997</c:v>
                </c:pt>
                <c:pt idx="86">
                  <c:v>73.997</c:v>
                </c:pt>
                <c:pt idx="87">
                  <c:v>73.997</c:v>
                </c:pt>
                <c:pt idx="88">
                  <c:v>73.997</c:v>
                </c:pt>
                <c:pt idx="89">
                  <c:v>73.997</c:v>
                </c:pt>
                <c:pt idx="90">
                  <c:v>73.998000000000005</c:v>
                </c:pt>
                <c:pt idx="91">
                  <c:v>73.998000000000005</c:v>
                </c:pt>
                <c:pt idx="92">
                  <c:v>73.998000000000005</c:v>
                </c:pt>
                <c:pt idx="93">
                  <c:v>73.998000000000005</c:v>
                </c:pt>
                <c:pt idx="94">
                  <c:v>73.998000000000005</c:v>
                </c:pt>
                <c:pt idx="95">
                  <c:v>73.998000000000005</c:v>
                </c:pt>
                <c:pt idx="96">
                  <c:v>73.998000000000005</c:v>
                </c:pt>
                <c:pt idx="97">
                  <c:v>73.998000000000005</c:v>
                </c:pt>
                <c:pt idx="98">
                  <c:v>73.998000000000005</c:v>
                </c:pt>
                <c:pt idx="99">
                  <c:v>73.998000000000005</c:v>
                </c:pt>
                <c:pt idx="100">
                  <c:v>73.998999999999995</c:v>
                </c:pt>
                <c:pt idx="101">
                  <c:v>73.998999999999995</c:v>
                </c:pt>
                <c:pt idx="102">
                  <c:v>73.998999999999995</c:v>
                </c:pt>
                <c:pt idx="103">
                  <c:v>73.998999999999995</c:v>
                </c:pt>
                <c:pt idx="104">
                  <c:v>74</c:v>
                </c:pt>
                <c:pt idx="105">
                  <c:v>74</c:v>
                </c:pt>
                <c:pt idx="106">
                  <c:v>74</c:v>
                </c:pt>
                <c:pt idx="107">
                  <c:v>74</c:v>
                </c:pt>
                <c:pt idx="108">
                  <c:v>74</c:v>
                </c:pt>
                <c:pt idx="109">
                  <c:v>74</c:v>
                </c:pt>
                <c:pt idx="110">
                  <c:v>74</c:v>
                </c:pt>
                <c:pt idx="111">
                  <c:v>74</c:v>
                </c:pt>
                <c:pt idx="112">
                  <c:v>74</c:v>
                </c:pt>
                <c:pt idx="113">
                  <c:v>74</c:v>
                </c:pt>
                <c:pt idx="114">
                  <c:v>74</c:v>
                </c:pt>
                <c:pt idx="115">
                  <c:v>74</c:v>
                </c:pt>
                <c:pt idx="116">
                  <c:v>74</c:v>
                </c:pt>
                <c:pt idx="117">
                  <c:v>74</c:v>
                </c:pt>
                <c:pt idx="118">
                  <c:v>74</c:v>
                </c:pt>
                <c:pt idx="119">
                  <c:v>74</c:v>
                </c:pt>
                <c:pt idx="120">
                  <c:v>74</c:v>
                </c:pt>
                <c:pt idx="121">
                  <c:v>74</c:v>
                </c:pt>
                <c:pt idx="122">
                  <c:v>74.001000000000005</c:v>
                </c:pt>
                <c:pt idx="123">
                  <c:v>74.001000000000005</c:v>
                </c:pt>
                <c:pt idx="124">
                  <c:v>74.001000000000005</c:v>
                </c:pt>
                <c:pt idx="125">
                  <c:v>74.001000000000005</c:v>
                </c:pt>
                <c:pt idx="126">
                  <c:v>74.001999999999995</c:v>
                </c:pt>
                <c:pt idx="127">
                  <c:v>74.001999999999995</c:v>
                </c:pt>
                <c:pt idx="128">
                  <c:v>74.001999999999995</c:v>
                </c:pt>
                <c:pt idx="129">
                  <c:v>74.001999999999995</c:v>
                </c:pt>
                <c:pt idx="130">
                  <c:v>74.001999999999995</c:v>
                </c:pt>
                <c:pt idx="131">
                  <c:v>74.001999999999995</c:v>
                </c:pt>
                <c:pt idx="132">
                  <c:v>74.001999999999995</c:v>
                </c:pt>
                <c:pt idx="133">
                  <c:v>74.001999999999995</c:v>
                </c:pt>
                <c:pt idx="134">
                  <c:v>74.001999999999995</c:v>
                </c:pt>
                <c:pt idx="135">
                  <c:v>74.001999999999995</c:v>
                </c:pt>
                <c:pt idx="136">
                  <c:v>74.003</c:v>
                </c:pt>
                <c:pt idx="137">
                  <c:v>74.003</c:v>
                </c:pt>
                <c:pt idx="138">
                  <c:v>74.003</c:v>
                </c:pt>
                <c:pt idx="139">
                  <c:v>74.003</c:v>
                </c:pt>
                <c:pt idx="140">
                  <c:v>74.003</c:v>
                </c:pt>
                <c:pt idx="141">
                  <c:v>74.003</c:v>
                </c:pt>
                <c:pt idx="142">
                  <c:v>74.003</c:v>
                </c:pt>
                <c:pt idx="143">
                  <c:v>74.003</c:v>
                </c:pt>
                <c:pt idx="144">
                  <c:v>74.004000000000005</c:v>
                </c:pt>
                <c:pt idx="145">
                  <c:v>74.004000000000005</c:v>
                </c:pt>
                <c:pt idx="146">
                  <c:v>74.004000000000005</c:v>
                </c:pt>
                <c:pt idx="147">
                  <c:v>74.004000000000005</c:v>
                </c:pt>
                <c:pt idx="148">
                  <c:v>74.004000000000005</c:v>
                </c:pt>
                <c:pt idx="149">
                  <c:v>74.004000000000005</c:v>
                </c:pt>
                <c:pt idx="150">
                  <c:v>74.004000000000005</c:v>
                </c:pt>
                <c:pt idx="151">
                  <c:v>74.004000000000005</c:v>
                </c:pt>
                <c:pt idx="152">
                  <c:v>74.004999999999995</c:v>
                </c:pt>
                <c:pt idx="153">
                  <c:v>74.004999999999995</c:v>
                </c:pt>
                <c:pt idx="154">
                  <c:v>74.004999999999995</c:v>
                </c:pt>
                <c:pt idx="155">
                  <c:v>74.004999999999995</c:v>
                </c:pt>
                <c:pt idx="156">
                  <c:v>74.004999999999995</c:v>
                </c:pt>
                <c:pt idx="157">
                  <c:v>74.004999999999995</c:v>
                </c:pt>
                <c:pt idx="158">
                  <c:v>74.004999999999995</c:v>
                </c:pt>
                <c:pt idx="159">
                  <c:v>74.004999999999995</c:v>
                </c:pt>
                <c:pt idx="160">
                  <c:v>74.004999999999995</c:v>
                </c:pt>
                <c:pt idx="161">
                  <c:v>74.004999999999995</c:v>
                </c:pt>
                <c:pt idx="162">
                  <c:v>74.004999999999995</c:v>
                </c:pt>
                <c:pt idx="163">
                  <c:v>74.004999999999995</c:v>
                </c:pt>
                <c:pt idx="164">
                  <c:v>74.004999999999995</c:v>
                </c:pt>
                <c:pt idx="165">
                  <c:v>74.004999999999995</c:v>
                </c:pt>
                <c:pt idx="166">
                  <c:v>74.006</c:v>
                </c:pt>
                <c:pt idx="167">
                  <c:v>74.006</c:v>
                </c:pt>
                <c:pt idx="168">
                  <c:v>74.006</c:v>
                </c:pt>
                <c:pt idx="169">
                  <c:v>74.006</c:v>
                </c:pt>
                <c:pt idx="170">
                  <c:v>74.006</c:v>
                </c:pt>
                <c:pt idx="171">
                  <c:v>74.006</c:v>
                </c:pt>
                <c:pt idx="172">
                  <c:v>74.006</c:v>
                </c:pt>
                <c:pt idx="173">
                  <c:v>74.006</c:v>
                </c:pt>
                <c:pt idx="174">
                  <c:v>74.007000000000005</c:v>
                </c:pt>
                <c:pt idx="175">
                  <c:v>74.007000000000005</c:v>
                </c:pt>
                <c:pt idx="176">
                  <c:v>74.007000000000005</c:v>
                </c:pt>
                <c:pt idx="177">
                  <c:v>74.007000000000005</c:v>
                </c:pt>
                <c:pt idx="178">
                  <c:v>74.007000000000005</c:v>
                </c:pt>
                <c:pt idx="179">
                  <c:v>74.007000000000005</c:v>
                </c:pt>
                <c:pt idx="180">
                  <c:v>74.007000000000005</c:v>
                </c:pt>
                <c:pt idx="181">
                  <c:v>74.007000000000005</c:v>
                </c:pt>
                <c:pt idx="182">
                  <c:v>74.007000000000005</c:v>
                </c:pt>
                <c:pt idx="183">
                  <c:v>74.007000000000005</c:v>
                </c:pt>
                <c:pt idx="184">
                  <c:v>74.007999999999996</c:v>
                </c:pt>
                <c:pt idx="185">
                  <c:v>74.007999999999996</c:v>
                </c:pt>
                <c:pt idx="186">
                  <c:v>74.007999999999996</c:v>
                </c:pt>
                <c:pt idx="187">
                  <c:v>74.007999999999996</c:v>
                </c:pt>
                <c:pt idx="188">
                  <c:v>74.007999999999996</c:v>
                </c:pt>
                <c:pt idx="189">
                  <c:v>74.007999999999996</c:v>
                </c:pt>
                <c:pt idx="190">
                  <c:v>74.009</c:v>
                </c:pt>
                <c:pt idx="191">
                  <c:v>74.009</c:v>
                </c:pt>
                <c:pt idx="192">
                  <c:v>74.009</c:v>
                </c:pt>
                <c:pt idx="193">
                  <c:v>74.009</c:v>
                </c:pt>
                <c:pt idx="194">
                  <c:v>74.009</c:v>
                </c:pt>
                <c:pt idx="195">
                  <c:v>74.009</c:v>
                </c:pt>
                <c:pt idx="196">
                  <c:v>74.009</c:v>
                </c:pt>
                <c:pt idx="197">
                  <c:v>74.009</c:v>
                </c:pt>
                <c:pt idx="198">
                  <c:v>74.009</c:v>
                </c:pt>
                <c:pt idx="199">
                  <c:v>74.009</c:v>
                </c:pt>
                <c:pt idx="200">
                  <c:v>74.010000000000005</c:v>
                </c:pt>
                <c:pt idx="201">
                  <c:v>74.010000000000005</c:v>
                </c:pt>
                <c:pt idx="202">
                  <c:v>74.010000000000005</c:v>
                </c:pt>
                <c:pt idx="203">
                  <c:v>74.010000000000005</c:v>
                </c:pt>
                <c:pt idx="204">
                  <c:v>74.010000000000005</c:v>
                </c:pt>
                <c:pt idx="205">
                  <c:v>74.010000000000005</c:v>
                </c:pt>
                <c:pt idx="206">
                  <c:v>74.010000000000005</c:v>
                </c:pt>
                <c:pt idx="207">
                  <c:v>74.010000000000005</c:v>
                </c:pt>
                <c:pt idx="208">
                  <c:v>74.010999999999996</c:v>
                </c:pt>
                <c:pt idx="209">
                  <c:v>74.010999999999996</c:v>
                </c:pt>
                <c:pt idx="210">
                  <c:v>74.012</c:v>
                </c:pt>
                <c:pt idx="211">
                  <c:v>74.012</c:v>
                </c:pt>
                <c:pt idx="212">
                  <c:v>74.012</c:v>
                </c:pt>
                <c:pt idx="213">
                  <c:v>74.012</c:v>
                </c:pt>
                <c:pt idx="214">
                  <c:v>74.012</c:v>
                </c:pt>
                <c:pt idx="215">
                  <c:v>74.012</c:v>
                </c:pt>
                <c:pt idx="216">
                  <c:v>74.013000000000005</c:v>
                </c:pt>
                <c:pt idx="217">
                  <c:v>74.013000000000005</c:v>
                </c:pt>
                <c:pt idx="218">
                  <c:v>74.013000000000005</c:v>
                </c:pt>
                <c:pt idx="219">
                  <c:v>74.013000000000005</c:v>
                </c:pt>
                <c:pt idx="220">
                  <c:v>74.013999999999996</c:v>
                </c:pt>
                <c:pt idx="221">
                  <c:v>74.013999999999996</c:v>
                </c:pt>
                <c:pt idx="222">
                  <c:v>74.013999999999996</c:v>
                </c:pt>
                <c:pt idx="223">
                  <c:v>74.013999999999996</c:v>
                </c:pt>
                <c:pt idx="224">
                  <c:v>74.013999999999996</c:v>
                </c:pt>
                <c:pt idx="225">
                  <c:v>74.013999999999996</c:v>
                </c:pt>
                <c:pt idx="226">
                  <c:v>74.015000000000001</c:v>
                </c:pt>
                <c:pt idx="227">
                  <c:v>74.015000000000001</c:v>
                </c:pt>
                <c:pt idx="228">
                  <c:v>74.015000000000001</c:v>
                </c:pt>
                <c:pt idx="229">
                  <c:v>74.015000000000001</c:v>
                </c:pt>
                <c:pt idx="230">
                  <c:v>74.015000000000001</c:v>
                </c:pt>
                <c:pt idx="231">
                  <c:v>74.015000000000001</c:v>
                </c:pt>
                <c:pt idx="232">
                  <c:v>74.015000000000001</c:v>
                </c:pt>
                <c:pt idx="233">
                  <c:v>74.015000000000001</c:v>
                </c:pt>
                <c:pt idx="234">
                  <c:v>74.015000000000001</c:v>
                </c:pt>
                <c:pt idx="235">
                  <c:v>74.015000000000001</c:v>
                </c:pt>
                <c:pt idx="236">
                  <c:v>74.016999999999996</c:v>
                </c:pt>
                <c:pt idx="237">
                  <c:v>74.016999999999996</c:v>
                </c:pt>
                <c:pt idx="238">
                  <c:v>74.018000000000001</c:v>
                </c:pt>
                <c:pt idx="239">
                  <c:v>74.018000000000001</c:v>
                </c:pt>
                <c:pt idx="240">
                  <c:v>74.019000000000005</c:v>
                </c:pt>
                <c:pt idx="241">
                  <c:v>74.019000000000005</c:v>
                </c:pt>
                <c:pt idx="242">
                  <c:v>74.02</c:v>
                </c:pt>
                <c:pt idx="243">
                  <c:v>74.02</c:v>
                </c:pt>
                <c:pt idx="244">
                  <c:v>74.021000000000001</c:v>
                </c:pt>
                <c:pt idx="245">
                  <c:v>74.021000000000001</c:v>
                </c:pt>
                <c:pt idx="246">
                  <c:v>74.024000000000001</c:v>
                </c:pt>
                <c:pt idx="247">
                  <c:v>74.024000000000001</c:v>
                </c:pt>
                <c:pt idx="248">
                  <c:v>74.03</c:v>
                </c:pt>
                <c:pt idx="249">
                  <c:v>74.03</c:v>
                </c:pt>
              </c:numCache>
            </c:numRef>
          </c:xVal>
          <c:yVal>
            <c:numRef>
              <c:f>Berechnung!$CL$5:$CL$254</c:f>
              <c:numCache>
                <c:formatCode>0.000</c:formatCode>
                <c:ptCount val="250"/>
                <c:pt idx="0">
                  <c:v>-2.7708478637938287</c:v>
                </c:pt>
                <c:pt idx="1">
                  <c:v>-2.4682307799606251</c:v>
                </c:pt>
                <c:pt idx="2">
                  <c:v>-2.2979348890103699</c:v>
                </c:pt>
                <c:pt idx="3">
                  <c:v>-2.1760340356676684</c:v>
                </c:pt>
                <c:pt idx="4">
                  <c:v>-2.0798429945186947</c:v>
                </c:pt>
                <c:pt idx="5">
                  <c:v>-1.999751014291409</c:v>
                </c:pt>
                <c:pt idx="6">
                  <c:v>-1.9307467618257881</c:v>
                </c:pt>
                <c:pt idx="7">
                  <c:v>-1.8698719817855991</c:v>
                </c:pt>
                <c:pt idx="8">
                  <c:v>-1.8152283941269871</c:v>
                </c:pt>
                <c:pt idx="9">
                  <c:v>-1.7655222250965976</c:v>
                </c:pt>
                <c:pt idx="10">
                  <c:v>-1.7198304888584426</c:v>
                </c:pt>
                <c:pt idx="11">
                  <c:v>-1.6774706748466128</c:v>
                </c:pt>
                <c:pt idx="12">
                  <c:v>-1.6379232765201412</c:v>
                </c:pt>
                <c:pt idx="13">
                  <c:v>-1.6007833160420266</c:v>
                </c:pt>
                <c:pt idx="14">
                  <c:v>-1.5657287161754345</c:v>
                </c:pt>
                <c:pt idx="15">
                  <c:v>-1.53249893168525</c:v>
                </c:pt>
                <c:pt idx="16">
                  <c:v>-1.5008800792851817</c:v>
                </c:pt>
                <c:pt idx="17">
                  <c:v>-1.4706943239804935</c:v>
                </c:pt>
                <c:pt idx="18">
                  <c:v>-1.4417921348012674</c:v>
                </c:pt>
                <c:pt idx="19">
                  <c:v>-1.4140465240787279</c:v>
                </c:pt>
                <c:pt idx="20">
                  <c:v>-1.3873486884961133</c:v>
                </c:pt>
                <c:pt idx="21">
                  <c:v>-1.3616046603405663</c:v>
                </c:pt>
                <c:pt idx="22">
                  <c:v>-1.3367326995824338</c:v>
                </c:pt>
                <c:pt idx="23">
                  <c:v>-1.3126612378203502</c:v>
                </c:pt>
                <c:pt idx="24">
                  <c:v>-1.2893272391896149</c:v>
                </c:pt>
                <c:pt idx="25">
                  <c:v>-1.2666748803823138</c:v>
                </c:pt>
                <c:pt idx="26">
                  <c:v>-1.2446544777696238</c:v>
                </c:pt>
                <c:pt idx="27">
                  <c:v>-1.2232216079302058</c:v>
                </c:pt>
                <c:pt idx="28">
                  <c:v>-1.2023363810571164</c:v>
                </c:pt>
                <c:pt idx="29">
                  <c:v>-1.1819628363122647</c:v>
                </c:pt>
                <c:pt idx="30">
                  <c:v>-1.162068435277622</c:v>
                </c:pt>
                <c:pt idx="31">
                  <c:v>-1.1426236349358816</c:v>
                </c:pt>
                <c:pt idx="32">
                  <c:v>-1.1236015255978875</c:v>
                </c:pt>
                <c:pt idx="33">
                  <c:v>-1.1049775222288325</c:v>
                </c:pt>
                <c:pt idx="34">
                  <c:v>-1.0867290999577948</c:v>
                </c:pt>
                <c:pt idx="35">
                  <c:v>-1.0688355663633278</c:v>
                </c:pt>
                <c:pt idx="36">
                  <c:v>-1.0512778645409611</c:v>
                </c:pt>
                <c:pt idx="37">
                  <c:v>-1.034038402070993</c:v>
                </c:pt>
                <c:pt idx="38">
                  <c:v>-1.0171009018872537</c:v>
                </c:pt>
                <c:pt idx="39">
                  <c:v>-1.0004502717517294</c:v>
                </c:pt>
                <c:pt idx="40">
                  <c:v>-0.98407248960572224</c:v>
                </c:pt>
                <c:pt idx="41">
                  <c:v>-0.96795450252538628</c:v>
                </c:pt>
                <c:pt idx="42">
                  <c:v>-0.95208413738102993</c:v>
                </c:pt>
                <c:pt idx="43">
                  <c:v>-0.93645002160307389</c:v>
                </c:pt>
                <c:pt idx="44">
                  <c:v>-0.92104151270689472</c:v>
                </c:pt>
                <c:pt idx="45">
                  <c:v>-0.90584863543446303</c:v>
                </c:pt>
                <c:pt idx="46">
                  <c:v>-0.89086202554116056</c:v>
                </c:pt>
                <c:pt idx="47">
                  <c:v>-0.87607287939815304</c:v>
                </c:pt>
                <c:pt idx="48">
                  <c:v>-0.86147290869939619</c:v>
                </c:pt>
                <c:pt idx="49">
                  <c:v>-0.84705429966197088</c:v>
                </c:pt>
                <c:pt idx="50">
                  <c:v>-0.83280967619239776</c:v>
                </c:pt>
                <c:pt idx="51">
                  <c:v>-0.81873206656263153</c:v>
                </c:pt>
                <c:pt idx="52">
                  <c:v>-0.80481487319962641</c:v>
                </c:pt>
                <c:pt idx="53">
                  <c:v>-0.79105184524374239</c:v>
                </c:pt>
                <c:pt idx="54">
                  <c:v>-0.77743705357506332</c:v>
                </c:pt>
                <c:pt idx="55">
                  <c:v>-0.76396486804429231</c:v>
                </c:pt>
                <c:pt idx="56">
                  <c:v>-0.75062993667714406</c:v>
                </c:pt>
                <c:pt idx="57">
                  <c:v>-0.73742716664902408</c:v>
                </c:pt>
                <c:pt idx="58">
                  <c:v>-0.72435170685082317</c:v>
                </c:pt>
                <c:pt idx="59">
                  <c:v>-0.71139893188749437</c:v>
                </c:pt>
                <c:pt idx="60">
                  <c:v>-0.69856442736922186</c:v>
                </c:pt>
                <c:pt idx="61">
                  <c:v>-0.68584397637073502</c:v>
                </c:pt>
                <c:pt idx="62">
                  <c:v>-0.67323354694813253</c:v>
                </c:pt>
                <c:pt idx="63">
                  <c:v>-0.66072928061460767</c:v>
                </c:pt>
                <c:pt idx="64">
                  <c:v>-0.64832748168704868</c:v>
                </c:pt>
                <c:pt idx="65">
                  <c:v>-0.63602460742479328</c:v>
                </c:pt>
                <c:pt idx="66">
                  <c:v>-0.62381725888998463</c:v>
                </c:pt>
                <c:pt idx="67">
                  <c:v>-0.61170217246620384</c:v>
                </c:pt>
                <c:pt idx="68">
                  <c:v>-0.59967621197845067</c:v>
                </c:pt>
                <c:pt idx="69">
                  <c:v>-0.58773636136319596</c:v>
                </c:pt>
                <c:pt idx="70">
                  <c:v>-0.57587971784225189</c:v>
                </c:pt>
                <c:pt idx="71">
                  <c:v>-0.56410348555867751</c:v>
                </c:pt>
                <c:pt idx="72">
                  <c:v>-0.5524049696369091</c:v>
                </c:pt>
                <c:pt idx="73">
                  <c:v>-0.54078157063285992</c:v>
                </c:pt>
                <c:pt idx="74">
                  <c:v>-0.52923077934290053</c:v>
                </c:pt>
                <c:pt idx="75">
                  <c:v>-0.51775017194347117</c:v>
                </c:pt>
                <c:pt idx="76">
                  <c:v>-0.50633740543562411</c:v>
                </c:pt>
                <c:pt idx="77">
                  <c:v>-0.49499021337107285</c:v>
                </c:pt>
                <c:pt idx="78">
                  <c:v>-0.48370640183838504</c:v>
                </c:pt>
                <c:pt idx="79">
                  <c:v>-0.47248384568979829</c:v>
                </c:pt>
                <c:pt idx="80">
                  <c:v>-0.46132048499081107</c:v>
                </c:pt>
                <c:pt idx="81">
                  <c:v>-0.45021432167619624</c:v>
                </c:pt>
                <c:pt idx="82">
                  <c:v>-0.4391634163974561</c:v>
                </c:pt>
                <c:pt idx="83">
                  <c:v>-0.42816588554795632</c:v>
                </c:pt>
                <c:pt idx="84">
                  <c:v>-0.41721989845309948</c:v>
                </c:pt>
                <c:pt idx="85">
                  <c:v>-0.40632367471390485</c:v>
                </c:pt>
                <c:pt idx="86">
                  <c:v>-0.39547548169328167</c:v>
                </c:pt>
                <c:pt idx="87">
                  <c:v>-0.38467363213511901</c:v>
                </c:pt>
                <c:pt idx="88">
                  <c:v>-0.37391648190706844</c:v>
                </c:pt>
                <c:pt idx="89">
                  <c:v>-0.36320242785859819</c:v>
                </c:pt>
                <c:pt idx="90">
                  <c:v>-0.35252990578651655</c:v>
                </c:pt>
                <c:pt idx="91">
                  <c:v>-0.34189738850074802</c:v>
                </c:pt>
                <c:pt idx="92">
                  <c:v>-0.33130338398366627</c:v>
                </c:pt>
                <c:pt idx="93">
                  <c:v>-0.3207464336367673</c:v>
                </c:pt>
                <c:pt idx="94">
                  <c:v>-0.31022511060891406</c:v>
                </c:pt>
                <c:pt idx="95">
                  <c:v>-0.29973801820077589</c:v>
                </c:pt>
                <c:pt idx="96">
                  <c:v>-0.28928378834046492</c:v>
                </c:pt>
                <c:pt idx="97">
                  <c:v>-0.27886108012570193</c:v>
                </c:pt>
                <c:pt idx="98">
                  <c:v>-0.26846857842816302</c:v>
                </c:pt>
                <c:pt idx="99">
                  <c:v>-0.258104992555934</c:v>
                </c:pt>
                <c:pt idx="100">
                  <c:v>-0.24776905497026869</c:v>
                </c:pt>
                <c:pt idx="101">
                  <c:v>-0.23745952005308626</c:v>
                </c:pt>
                <c:pt idx="102">
                  <c:v>-0.2271751629218573</c:v>
                </c:pt>
                <c:pt idx="103">
                  <c:v>-0.21691477828874342</c:v>
                </c:pt>
                <c:pt idx="104">
                  <c:v>-0.20667717936102747</c:v>
                </c:pt>
                <c:pt idx="105">
                  <c:v>-0.19646119678005686</c:v>
                </c:pt>
                <c:pt idx="106">
                  <c:v>-0.1862656775960688</c:v>
                </c:pt>
                <c:pt idx="107">
                  <c:v>-0.17608948427641777</c:v>
                </c:pt>
                <c:pt idx="108">
                  <c:v>-0.16593149374485794</c:v>
                </c:pt>
                <c:pt idx="109">
                  <c:v>-0.15579059644965057</c:v>
                </c:pt>
                <c:pt idx="110">
                  <c:v>-0.14566569545838604</c:v>
                </c:pt>
                <c:pt idx="111">
                  <c:v>-0.13555570557750327</c:v>
                </c:pt>
                <c:pt idx="112">
                  <c:v>-0.12545955249459365</c:v>
                </c:pt>
                <c:pt idx="113">
                  <c:v>-0.1153761719416504</c:v>
                </c:pt>
                <c:pt idx="114">
                  <c:v>-0.10530450887751354</c:v>
                </c:pt>
                <c:pt idx="115">
                  <c:v>-9.5243516687821592E-2</c:v>
                </c:pt>
                <c:pt idx="116">
                  <c:v>-8.5192156400850524E-2</c:v>
                </c:pt>
                <c:pt idx="117">
                  <c:v>-7.5149395917678219E-2</c:v>
                </c:pt>
                <c:pt idx="118">
                  <c:v>-6.5114209255158206E-2</c:v>
                </c:pt>
                <c:pt idx="119">
                  <c:v>-5.5085575800241322E-2</c:v>
                </c:pt>
                <c:pt idx="120">
                  <c:v>-4.5062479574213686E-2</c:v>
                </c:pt>
                <c:pt idx="121">
                  <c:v>-3.504390850546469E-2</c:v>
                </c:pt>
                <c:pt idx="122">
                  <c:v>-2.5028853709419398E-2</c:v>
                </c:pt>
                <c:pt idx="123">
                  <c:v>-1.501630877430067E-2</c:v>
                </c:pt>
                <c:pt idx="124">
                  <c:v>-5.0052690514058524E-3</c:v>
                </c:pt>
                <c:pt idx="125">
                  <c:v>5.0052690514058524E-3</c:v>
                </c:pt>
                <c:pt idx="126">
                  <c:v>1.5016308774300807E-2</c:v>
                </c:pt>
                <c:pt idx="127">
                  <c:v>2.5028853709419263E-2</c:v>
                </c:pt>
                <c:pt idx="128">
                  <c:v>3.504390850546469E-2</c:v>
                </c:pt>
                <c:pt idx="129">
                  <c:v>4.5062479574213686E-2</c:v>
                </c:pt>
                <c:pt idx="130">
                  <c:v>5.5085575800241045E-2</c:v>
                </c:pt>
                <c:pt idx="131">
                  <c:v>6.5114209255158068E-2</c:v>
                </c:pt>
                <c:pt idx="132">
                  <c:v>7.5149395917678066E-2</c:v>
                </c:pt>
                <c:pt idx="133">
                  <c:v>8.5192156400850524E-2</c:v>
                </c:pt>
                <c:pt idx="134">
                  <c:v>9.52435166878213E-2</c:v>
                </c:pt>
                <c:pt idx="135">
                  <c:v>0.1053045088775134</c:v>
                </c:pt>
                <c:pt idx="136">
                  <c:v>0.11537617194165026</c:v>
                </c:pt>
                <c:pt idx="137">
                  <c:v>0.12545955249459351</c:v>
                </c:pt>
                <c:pt idx="138">
                  <c:v>0.13555570557750327</c:v>
                </c:pt>
                <c:pt idx="139">
                  <c:v>0.14566569545838576</c:v>
                </c:pt>
                <c:pt idx="140">
                  <c:v>0.15579059644965043</c:v>
                </c:pt>
                <c:pt idx="141">
                  <c:v>0.16593149374485777</c:v>
                </c:pt>
                <c:pt idx="142">
                  <c:v>0.17608948427641777</c:v>
                </c:pt>
                <c:pt idx="143">
                  <c:v>0.18626567759606852</c:v>
                </c:pt>
                <c:pt idx="144">
                  <c:v>0.19646119678005675</c:v>
                </c:pt>
                <c:pt idx="145">
                  <c:v>0.20667717936102731</c:v>
                </c:pt>
                <c:pt idx="146">
                  <c:v>0.21691477828874328</c:v>
                </c:pt>
                <c:pt idx="147">
                  <c:v>0.2271751629218573</c:v>
                </c:pt>
                <c:pt idx="148">
                  <c:v>0.23745952005308596</c:v>
                </c:pt>
                <c:pt idx="149">
                  <c:v>0.24776905497026858</c:v>
                </c:pt>
                <c:pt idx="150">
                  <c:v>0.25810499255593383</c:v>
                </c:pt>
                <c:pt idx="151">
                  <c:v>0.26846857842816302</c:v>
                </c:pt>
                <c:pt idx="152">
                  <c:v>0.27886108012570165</c:v>
                </c:pt>
                <c:pt idx="153">
                  <c:v>0.28928378834046459</c:v>
                </c:pt>
                <c:pt idx="154">
                  <c:v>0.29973801820077572</c:v>
                </c:pt>
                <c:pt idx="155">
                  <c:v>0.31022511060891389</c:v>
                </c:pt>
                <c:pt idx="156">
                  <c:v>0.3207464336367673</c:v>
                </c:pt>
                <c:pt idx="157">
                  <c:v>0.33130338398366593</c:v>
                </c:pt>
                <c:pt idx="158">
                  <c:v>0.34189738850074797</c:v>
                </c:pt>
                <c:pt idx="159">
                  <c:v>0.35252990578651633</c:v>
                </c:pt>
                <c:pt idx="160">
                  <c:v>0.36320242785859808</c:v>
                </c:pt>
                <c:pt idx="161">
                  <c:v>0.37391648190706844</c:v>
                </c:pt>
                <c:pt idx="162">
                  <c:v>0.38467363213511863</c:v>
                </c:pt>
                <c:pt idx="163">
                  <c:v>0.39547548169328151</c:v>
                </c:pt>
                <c:pt idx="164">
                  <c:v>0.40632367471390468</c:v>
                </c:pt>
                <c:pt idx="165">
                  <c:v>0.41721989845309948</c:v>
                </c:pt>
                <c:pt idx="166">
                  <c:v>0.42816588554795615</c:v>
                </c:pt>
                <c:pt idx="167">
                  <c:v>0.43916341639745599</c:v>
                </c:pt>
                <c:pt idx="168">
                  <c:v>0.45021432167619596</c:v>
                </c:pt>
                <c:pt idx="169">
                  <c:v>0.46132048499081096</c:v>
                </c:pt>
                <c:pt idx="170">
                  <c:v>0.47248384568979829</c:v>
                </c:pt>
                <c:pt idx="171">
                  <c:v>0.48370640183838465</c:v>
                </c:pt>
                <c:pt idx="172">
                  <c:v>0.49499021337107274</c:v>
                </c:pt>
                <c:pt idx="173">
                  <c:v>0.50633740543562389</c:v>
                </c:pt>
                <c:pt idx="174">
                  <c:v>0.51775017194347117</c:v>
                </c:pt>
                <c:pt idx="175">
                  <c:v>0.52923077934290019</c:v>
                </c:pt>
                <c:pt idx="176">
                  <c:v>0.54078157063285959</c:v>
                </c:pt>
                <c:pt idx="177">
                  <c:v>0.5524049696369091</c:v>
                </c:pt>
                <c:pt idx="178">
                  <c:v>0.5641034855586774</c:v>
                </c:pt>
                <c:pt idx="179">
                  <c:v>0.57587971784225189</c:v>
                </c:pt>
                <c:pt idx="180">
                  <c:v>0.58773636136319551</c:v>
                </c:pt>
                <c:pt idx="181">
                  <c:v>0.59967621197845056</c:v>
                </c:pt>
                <c:pt idx="182">
                  <c:v>0.61170217246620373</c:v>
                </c:pt>
                <c:pt idx="183">
                  <c:v>0.62381725888998463</c:v>
                </c:pt>
                <c:pt idx="184">
                  <c:v>0.63602460742479328</c:v>
                </c:pt>
                <c:pt idx="185">
                  <c:v>0.64832748168704812</c:v>
                </c:pt>
                <c:pt idx="186">
                  <c:v>0.66072928061460745</c:v>
                </c:pt>
                <c:pt idx="187">
                  <c:v>0.67323354694813287</c:v>
                </c:pt>
                <c:pt idx="188">
                  <c:v>0.68584397637073502</c:v>
                </c:pt>
                <c:pt idx="189">
                  <c:v>0.69856442736922164</c:v>
                </c:pt>
                <c:pt idx="190">
                  <c:v>0.71139893188749481</c:v>
                </c:pt>
                <c:pt idx="191">
                  <c:v>0.72435170685082295</c:v>
                </c:pt>
                <c:pt idx="192">
                  <c:v>0.73742716664902408</c:v>
                </c:pt>
                <c:pt idx="193">
                  <c:v>0.75062993667714406</c:v>
                </c:pt>
                <c:pt idx="194">
                  <c:v>0.7639648680442922</c:v>
                </c:pt>
                <c:pt idx="195">
                  <c:v>0.77743705357506343</c:v>
                </c:pt>
                <c:pt idx="196">
                  <c:v>0.79105184524374073</c:v>
                </c:pt>
                <c:pt idx="197">
                  <c:v>0.80481487319962641</c:v>
                </c:pt>
                <c:pt idx="198">
                  <c:v>0.8187320665626312</c:v>
                </c:pt>
                <c:pt idx="199">
                  <c:v>0.83280967619239699</c:v>
                </c:pt>
                <c:pt idx="200">
                  <c:v>0.8470542996619701</c:v>
                </c:pt>
                <c:pt idx="201">
                  <c:v>0.86147290869939619</c:v>
                </c:pt>
                <c:pt idx="202">
                  <c:v>0.87607287939815304</c:v>
                </c:pt>
                <c:pt idx="203">
                  <c:v>0.89086202554115967</c:v>
                </c:pt>
                <c:pt idx="204">
                  <c:v>0.90584863543446348</c:v>
                </c:pt>
                <c:pt idx="205">
                  <c:v>0.92104151270689538</c:v>
                </c:pt>
                <c:pt idx="206">
                  <c:v>0.93645002160307389</c:v>
                </c:pt>
                <c:pt idx="207">
                  <c:v>0.95208413738103237</c:v>
                </c:pt>
                <c:pt idx="208">
                  <c:v>0.96795450252538373</c:v>
                </c:pt>
                <c:pt idx="209">
                  <c:v>0.98407248960572102</c:v>
                </c:pt>
                <c:pt idx="210">
                  <c:v>1.0004502717517294</c:v>
                </c:pt>
                <c:pt idx="211">
                  <c:v>1.0171009018872537</c:v>
                </c:pt>
                <c:pt idx="212">
                  <c:v>1.0340384020709941</c:v>
                </c:pt>
                <c:pt idx="213">
                  <c:v>1.0512778645409575</c:v>
                </c:pt>
                <c:pt idx="214">
                  <c:v>1.0688355663633271</c:v>
                </c:pt>
                <c:pt idx="215">
                  <c:v>1.0867290999577948</c:v>
                </c:pt>
                <c:pt idx="216">
                  <c:v>1.1049775222288325</c:v>
                </c:pt>
                <c:pt idx="217">
                  <c:v>1.1236015255978866</c:v>
                </c:pt>
                <c:pt idx="218">
                  <c:v>1.1426236349358816</c:v>
                </c:pt>
                <c:pt idx="219">
                  <c:v>1.162068435277622</c:v>
                </c:pt>
                <c:pt idx="220">
                  <c:v>1.1819628363122647</c:v>
                </c:pt>
                <c:pt idx="221">
                  <c:v>1.2023363810571166</c:v>
                </c:pt>
                <c:pt idx="222">
                  <c:v>1.2232216079302056</c:v>
                </c:pt>
                <c:pt idx="223">
                  <c:v>1.2446544777696238</c:v>
                </c:pt>
                <c:pt idx="224">
                  <c:v>1.2666748803823138</c:v>
                </c:pt>
                <c:pt idx="225">
                  <c:v>1.2893272391896149</c:v>
                </c:pt>
                <c:pt idx="226">
                  <c:v>1.3126612378203484</c:v>
                </c:pt>
                <c:pt idx="227">
                  <c:v>1.3367326995824331</c:v>
                </c:pt>
                <c:pt idx="228">
                  <c:v>1.3616046603405663</c:v>
                </c:pt>
                <c:pt idx="229">
                  <c:v>1.3873486884961121</c:v>
                </c:pt>
                <c:pt idx="230">
                  <c:v>1.4140465240787261</c:v>
                </c:pt>
                <c:pt idx="231">
                  <c:v>1.4417921348012672</c:v>
                </c:pt>
                <c:pt idx="232">
                  <c:v>1.4706943239804933</c:v>
                </c:pt>
                <c:pt idx="233">
                  <c:v>1.500880079285182</c:v>
                </c:pt>
                <c:pt idx="234">
                  <c:v>1.5324989316852506</c:v>
                </c:pt>
                <c:pt idx="235">
                  <c:v>1.5657287161754336</c:v>
                </c:pt>
                <c:pt idx="236">
                  <c:v>1.6007833160420253</c:v>
                </c:pt>
                <c:pt idx="237">
                  <c:v>1.637923276520141</c:v>
                </c:pt>
                <c:pt idx="238">
                  <c:v>1.6774706748466128</c:v>
                </c:pt>
                <c:pt idx="239">
                  <c:v>1.7198304888584426</c:v>
                </c:pt>
                <c:pt idx="240">
                  <c:v>1.7655222250965967</c:v>
                </c:pt>
                <c:pt idx="241">
                  <c:v>1.8152283941269862</c:v>
                </c:pt>
                <c:pt idx="242">
                  <c:v>1.8698719817855987</c:v>
                </c:pt>
                <c:pt idx="243">
                  <c:v>1.9307467618257879</c:v>
                </c:pt>
                <c:pt idx="244">
                  <c:v>1.9997510142914068</c:v>
                </c:pt>
                <c:pt idx="245">
                  <c:v>2.0798429945186934</c:v>
                </c:pt>
                <c:pt idx="246">
                  <c:v>2.1760340356676671</c:v>
                </c:pt>
                <c:pt idx="247">
                  <c:v>2.2979348890103681</c:v>
                </c:pt>
                <c:pt idx="248">
                  <c:v>2.4682307799606242</c:v>
                </c:pt>
                <c:pt idx="249">
                  <c:v>2.7708478637938168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D8-44C6-8EA4-8A36BDE25339}"/>
            </c:ext>
          </c:extLst>
        </c:ser>
        <c:ser>
          <c:idx val="3"/>
          <c:order val="3"/>
          <c:tx>
            <c:strRef>
              <c:f>Berechnung!$AU$87</c:f>
              <c:strCache>
                <c:ptCount val="1"/>
                <c:pt idx="0">
                  <c:v>OGW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1"/>
                <c:pt idx="0">
                  <c:v>12</c:v>
                </c:pt>
              </c:numLit>
            </c:minus>
            <c:spPr>
              <a:ln w="127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Berechnung!$AV$87</c:f>
              <c:numCache>
                <c:formatCode>0.000</c:formatCode>
                <c:ptCount val="1"/>
                <c:pt idx="0">
                  <c:v>74.05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2D8-44C6-8EA4-8A36BDE25339}"/>
            </c:ext>
          </c:extLst>
        </c:ser>
        <c:ser>
          <c:idx val="4"/>
          <c:order val="4"/>
          <c:tx>
            <c:v>UGW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1"/>
                <c:pt idx="0">
                  <c:v>12</c:v>
                </c:pt>
              </c:numLit>
            </c:minus>
            <c:spPr>
              <a:ln w="25400">
                <a:solidFill>
                  <a:srgbClr val="FF0000"/>
                </a:solidFill>
                <a:prstDash val="sysDash"/>
              </a:ln>
            </c:spPr>
          </c:errBars>
          <c:xVal>
            <c:numRef>
              <c:f>Berechnung!$AV$88</c:f>
              <c:numCache>
                <c:formatCode>0.000</c:formatCode>
                <c:ptCount val="1"/>
                <c:pt idx="0">
                  <c:v>73.95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2D8-44C6-8EA4-8A36BDE2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79568"/>
        <c:axId val="334285056"/>
      </c:scatterChart>
      <c:valAx>
        <c:axId val="334279568"/>
        <c:scaling>
          <c:orientation val="minMax"/>
        </c:scaling>
        <c:delete val="0"/>
        <c:axPos val="b"/>
        <c:title>
          <c:tx>
            <c:strRef>
              <c:f>'Auswertung und Diagramm'!$R$14</c:f>
              <c:strCache>
                <c:ptCount val="1"/>
                <c:pt idx="0">
                  <c:v>mm</c:v>
                </c:pt>
              </c:strCache>
            </c:strRef>
          </c:tx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#,##0.0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34285056"/>
        <c:crossesAt val="-6"/>
        <c:crossBetween val="midCat"/>
      </c:valAx>
      <c:valAx>
        <c:axId val="334285056"/>
        <c:scaling>
          <c:orientation val="minMax"/>
          <c:max val="3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/>
                  <a:t>u - Wert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34279568"/>
        <c:crosses val="autoZero"/>
        <c:crossBetween val="midCat"/>
        <c:majorUnit val="1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 w="2857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/>
              <a:t>X - quer Regelkarte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Berechnung!$O$4</c:f>
              <c:strCache>
                <c:ptCount val="1"/>
                <c:pt idx="0">
                  <c:v>OEG X quer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  <a:prstDash val="solid"/>
              </a:ln>
              <a:effectLst/>
            </c:spPr>
          </c:marker>
          <c:xVal>
            <c:numRef>
              <c:f>Berechnung!$L$5:$L$54</c:f>
              <c:numCache>
                <c:formatCode>0.000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Berechnung!$O$5:$O$54</c:f>
              <c:numCache>
                <c:formatCode>0.000</c:formatCode>
                <c:ptCount val="50"/>
                <c:pt idx="0">
                  <c:v>74.014585480000008</c:v>
                </c:pt>
                <c:pt idx="1">
                  <c:v>74.014585480000008</c:v>
                </c:pt>
                <c:pt idx="2">
                  <c:v>74.014585480000008</c:v>
                </c:pt>
                <c:pt idx="3">
                  <c:v>74.014585480000008</c:v>
                </c:pt>
                <c:pt idx="4">
                  <c:v>74.014585480000008</c:v>
                </c:pt>
                <c:pt idx="5">
                  <c:v>74.014585480000008</c:v>
                </c:pt>
                <c:pt idx="6">
                  <c:v>74.014585480000008</c:v>
                </c:pt>
                <c:pt idx="7">
                  <c:v>74.014585480000008</c:v>
                </c:pt>
                <c:pt idx="8">
                  <c:v>74.014585480000008</c:v>
                </c:pt>
                <c:pt idx="9">
                  <c:v>74.014585480000008</c:v>
                </c:pt>
                <c:pt idx="10">
                  <c:v>74.014585480000008</c:v>
                </c:pt>
                <c:pt idx="11">
                  <c:v>74.014585480000008</c:v>
                </c:pt>
                <c:pt idx="12">
                  <c:v>74.014585480000008</c:v>
                </c:pt>
                <c:pt idx="13">
                  <c:v>74.014585480000008</c:v>
                </c:pt>
                <c:pt idx="14">
                  <c:v>74.014585480000008</c:v>
                </c:pt>
                <c:pt idx="15">
                  <c:v>74.014585480000008</c:v>
                </c:pt>
                <c:pt idx="16">
                  <c:v>74.014585480000008</c:v>
                </c:pt>
                <c:pt idx="17">
                  <c:v>74.014585480000008</c:v>
                </c:pt>
                <c:pt idx="18">
                  <c:v>74.014585480000008</c:v>
                </c:pt>
                <c:pt idx="19">
                  <c:v>74.014585480000008</c:v>
                </c:pt>
                <c:pt idx="20">
                  <c:v>74.014585480000008</c:v>
                </c:pt>
                <c:pt idx="21">
                  <c:v>74.014585480000008</c:v>
                </c:pt>
                <c:pt idx="22">
                  <c:v>74.014585480000008</c:v>
                </c:pt>
                <c:pt idx="23">
                  <c:v>74.014585480000008</c:v>
                </c:pt>
                <c:pt idx="24">
                  <c:v>74.014585480000008</c:v>
                </c:pt>
                <c:pt idx="25">
                  <c:v>74.014585480000008</c:v>
                </c:pt>
                <c:pt idx="26">
                  <c:v>74.014585480000008</c:v>
                </c:pt>
                <c:pt idx="27">
                  <c:v>74.014585480000008</c:v>
                </c:pt>
                <c:pt idx="28">
                  <c:v>74.014585480000008</c:v>
                </c:pt>
                <c:pt idx="29">
                  <c:v>74.014585480000008</c:v>
                </c:pt>
                <c:pt idx="30">
                  <c:v>74.014585480000008</c:v>
                </c:pt>
                <c:pt idx="31">
                  <c:v>74.014585480000008</c:v>
                </c:pt>
                <c:pt idx="32">
                  <c:v>74.014585480000008</c:v>
                </c:pt>
                <c:pt idx="33">
                  <c:v>74.014585480000008</c:v>
                </c:pt>
                <c:pt idx="34">
                  <c:v>74.014585480000008</c:v>
                </c:pt>
                <c:pt idx="35">
                  <c:v>74.014585480000008</c:v>
                </c:pt>
                <c:pt idx="36">
                  <c:v>74.014585480000008</c:v>
                </c:pt>
                <c:pt idx="37">
                  <c:v>74.014585480000008</c:v>
                </c:pt>
                <c:pt idx="38">
                  <c:v>74.014585480000008</c:v>
                </c:pt>
                <c:pt idx="39">
                  <c:v>74.014585480000008</c:v>
                </c:pt>
                <c:pt idx="40">
                  <c:v>74.014585480000008</c:v>
                </c:pt>
                <c:pt idx="41">
                  <c:v>74.014585480000008</c:v>
                </c:pt>
                <c:pt idx="42">
                  <c:v>74.014585480000008</c:v>
                </c:pt>
                <c:pt idx="43">
                  <c:v>74.014585480000008</c:v>
                </c:pt>
                <c:pt idx="44">
                  <c:v>74.014585480000008</c:v>
                </c:pt>
                <c:pt idx="45">
                  <c:v>74.014585480000008</c:v>
                </c:pt>
                <c:pt idx="46">
                  <c:v>74.014585480000008</c:v>
                </c:pt>
                <c:pt idx="47">
                  <c:v>74.014585480000008</c:v>
                </c:pt>
                <c:pt idx="48">
                  <c:v>74.014585480000008</c:v>
                </c:pt>
                <c:pt idx="49">
                  <c:v>74.014585480000008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AA-4897-91C8-9B8AE08FEBB6}"/>
            </c:ext>
          </c:extLst>
        </c:ser>
        <c:ser>
          <c:idx val="0"/>
          <c:order val="1"/>
          <c:tx>
            <c:strRef>
              <c:f>Berechnung!$N$4</c:f>
              <c:strCache>
                <c:ptCount val="1"/>
                <c:pt idx="0">
                  <c:v>X quer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xVal>
            <c:numRef>
              <c:f>Berechnung!$L$5:$L$54</c:f>
              <c:numCache>
                <c:formatCode>0.000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Berechnung!$N$5:$N$54</c:f>
              <c:numCache>
                <c:formatCode>0.000</c:formatCode>
                <c:ptCount val="50"/>
                <c:pt idx="0">
                  <c:v>74.010199999999998</c:v>
                </c:pt>
                <c:pt idx="1">
                  <c:v>74.000600000000006</c:v>
                </c:pt>
                <c:pt idx="2">
                  <c:v>74.00800000000001</c:v>
                </c:pt>
                <c:pt idx="3">
                  <c:v>74.003</c:v>
                </c:pt>
                <c:pt idx="4">
                  <c:v>74.003400000000013</c:v>
                </c:pt>
                <c:pt idx="5">
                  <c:v>73.995599999999996</c:v>
                </c:pt>
                <c:pt idx="6">
                  <c:v>74</c:v>
                </c:pt>
                <c:pt idx="7">
                  <c:v>73.996799999999993</c:v>
                </c:pt>
                <c:pt idx="8">
                  <c:v>74.004199999999997</c:v>
                </c:pt>
                <c:pt idx="9">
                  <c:v>73.998000000000005</c:v>
                </c:pt>
                <c:pt idx="10">
                  <c:v>73.994200000000006</c:v>
                </c:pt>
                <c:pt idx="11">
                  <c:v>74.001400000000004</c:v>
                </c:pt>
                <c:pt idx="12">
                  <c:v>73.998400000000004</c:v>
                </c:pt>
                <c:pt idx="13">
                  <c:v>73.990199999999987</c:v>
                </c:pt>
                <c:pt idx="14">
                  <c:v>74.006</c:v>
                </c:pt>
                <c:pt idx="15">
                  <c:v>73.996599999999987</c:v>
                </c:pt>
                <c:pt idx="16">
                  <c:v>74.000799999999998</c:v>
                </c:pt>
                <c:pt idx="17">
                  <c:v>74.007400000000004</c:v>
                </c:pt>
                <c:pt idx="18">
                  <c:v>73.998199999999997</c:v>
                </c:pt>
                <c:pt idx="19">
                  <c:v>74.009199999999993</c:v>
                </c:pt>
                <c:pt idx="20">
                  <c:v>73.999799999999993</c:v>
                </c:pt>
                <c:pt idx="21">
                  <c:v>74.00160000000001</c:v>
                </c:pt>
                <c:pt idx="22">
                  <c:v>74.002400000000009</c:v>
                </c:pt>
                <c:pt idx="23">
                  <c:v>74.005199999999988</c:v>
                </c:pt>
                <c:pt idx="24">
                  <c:v>73.998199999999997</c:v>
                </c:pt>
                <c:pt idx="25">
                  <c:v>74.010199999999998</c:v>
                </c:pt>
                <c:pt idx="26">
                  <c:v>74.000600000000006</c:v>
                </c:pt>
                <c:pt idx="27">
                  <c:v>74.00800000000001</c:v>
                </c:pt>
                <c:pt idx="28">
                  <c:v>74.003</c:v>
                </c:pt>
                <c:pt idx="29">
                  <c:v>74.003400000000013</c:v>
                </c:pt>
                <c:pt idx="30">
                  <c:v>73.995599999999996</c:v>
                </c:pt>
                <c:pt idx="31">
                  <c:v>74</c:v>
                </c:pt>
                <c:pt idx="32">
                  <c:v>73.996799999999993</c:v>
                </c:pt>
                <c:pt idx="33">
                  <c:v>74.004199999999997</c:v>
                </c:pt>
                <c:pt idx="34">
                  <c:v>73.998000000000005</c:v>
                </c:pt>
                <c:pt idx="35">
                  <c:v>73.994200000000006</c:v>
                </c:pt>
                <c:pt idx="36">
                  <c:v>74.001400000000004</c:v>
                </c:pt>
                <c:pt idx="37">
                  <c:v>73.998400000000004</c:v>
                </c:pt>
                <c:pt idx="38">
                  <c:v>73.990199999999987</c:v>
                </c:pt>
                <c:pt idx="39">
                  <c:v>74.006</c:v>
                </c:pt>
                <c:pt idx="40">
                  <c:v>73.996599999999987</c:v>
                </c:pt>
                <c:pt idx="41">
                  <c:v>74.000799999999998</c:v>
                </c:pt>
                <c:pt idx="42">
                  <c:v>74.007400000000004</c:v>
                </c:pt>
                <c:pt idx="43">
                  <c:v>73.998199999999997</c:v>
                </c:pt>
                <c:pt idx="44">
                  <c:v>74.009199999999993</c:v>
                </c:pt>
                <c:pt idx="45">
                  <c:v>73.999799999999993</c:v>
                </c:pt>
                <c:pt idx="46">
                  <c:v>74.00160000000001</c:v>
                </c:pt>
                <c:pt idx="47">
                  <c:v>74.002400000000009</c:v>
                </c:pt>
                <c:pt idx="48">
                  <c:v>74.005199999999988</c:v>
                </c:pt>
                <c:pt idx="49">
                  <c:v>73.998199999999997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AA-4897-91C8-9B8AE08FEBB6}"/>
            </c:ext>
          </c:extLst>
        </c:ser>
        <c:ser>
          <c:idx val="3"/>
          <c:order val="2"/>
          <c:tx>
            <c:strRef>
              <c:f>Berechnung!$M$4</c:f>
              <c:strCache>
                <c:ptCount val="1"/>
                <c:pt idx="0">
                  <c:v>Mittelwert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Berechnung!$L$5:$L$54</c:f>
              <c:numCache>
                <c:formatCode>0.000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Berechnung!$M$5:$M$54</c:f>
              <c:numCache>
                <c:formatCode>0.000</c:formatCode>
                <c:ptCount val="50"/>
                <c:pt idx="0">
                  <c:v>74.001176000000001</c:v>
                </c:pt>
                <c:pt idx="1">
                  <c:v>74.001176000000001</c:v>
                </c:pt>
                <c:pt idx="2">
                  <c:v>74.001176000000001</c:v>
                </c:pt>
                <c:pt idx="3">
                  <c:v>74.001176000000001</c:v>
                </c:pt>
                <c:pt idx="4">
                  <c:v>74.001176000000001</c:v>
                </c:pt>
                <c:pt idx="5">
                  <c:v>74.001176000000001</c:v>
                </c:pt>
                <c:pt idx="6">
                  <c:v>74.001176000000001</c:v>
                </c:pt>
                <c:pt idx="7">
                  <c:v>74.001176000000001</c:v>
                </c:pt>
                <c:pt idx="8">
                  <c:v>74.001176000000001</c:v>
                </c:pt>
                <c:pt idx="9">
                  <c:v>74.001176000000001</c:v>
                </c:pt>
                <c:pt idx="10">
                  <c:v>74.001176000000001</c:v>
                </c:pt>
                <c:pt idx="11">
                  <c:v>74.001176000000001</c:v>
                </c:pt>
                <c:pt idx="12">
                  <c:v>74.001176000000001</c:v>
                </c:pt>
                <c:pt idx="13">
                  <c:v>74.001176000000001</c:v>
                </c:pt>
                <c:pt idx="14">
                  <c:v>74.001176000000001</c:v>
                </c:pt>
                <c:pt idx="15">
                  <c:v>74.001176000000001</c:v>
                </c:pt>
                <c:pt idx="16">
                  <c:v>74.001176000000001</c:v>
                </c:pt>
                <c:pt idx="17">
                  <c:v>74.001176000000001</c:v>
                </c:pt>
                <c:pt idx="18">
                  <c:v>74.001176000000001</c:v>
                </c:pt>
                <c:pt idx="19">
                  <c:v>74.001176000000001</c:v>
                </c:pt>
                <c:pt idx="20">
                  <c:v>74.001176000000001</c:v>
                </c:pt>
                <c:pt idx="21">
                  <c:v>74.001176000000001</c:v>
                </c:pt>
                <c:pt idx="22">
                  <c:v>74.001176000000001</c:v>
                </c:pt>
                <c:pt idx="23">
                  <c:v>74.001176000000001</c:v>
                </c:pt>
                <c:pt idx="24">
                  <c:v>74.001176000000001</c:v>
                </c:pt>
                <c:pt idx="25">
                  <c:v>74.001176000000001</c:v>
                </c:pt>
                <c:pt idx="26">
                  <c:v>74.001176000000001</c:v>
                </c:pt>
                <c:pt idx="27">
                  <c:v>74.001176000000001</c:v>
                </c:pt>
                <c:pt idx="28">
                  <c:v>74.001176000000001</c:v>
                </c:pt>
                <c:pt idx="29">
                  <c:v>74.001176000000001</c:v>
                </c:pt>
                <c:pt idx="30">
                  <c:v>74.001176000000001</c:v>
                </c:pt>
                <c:pt idx="31">
                  <c:v>74.001176000000001</c:v>
                </c:pt>
                <c:pt idx="32">
                  <c:v>74.001176000000001</c:v>
                </c:pt>
                <c:pt idx="33">
                  <c:v>74.001176000000001</c:v>
                </c:pt>
                <c:pt idx="34">
                  <c:v>74.001176000000001</c:v>
                </c:pt>
                <c:pt idx="35">
                  <c:v>74.001176000000001</c:v>
                </c:pt>
                <c:pt idx="36">
                  <c:v>74.001176000000001</c:v>
                </c:pt>
                <c:pt idx="37">
                  <c:v>74.001176000000001</c:v>
                </c:pt>
                <c:pt idx="38">
                  <c:v>74.001176000000001</c:v>
                </c:pt>
                <c:pt idx="39">
                  <c:v>74.001176000000001</c:v>
                </c:pt>
                <c:pt idx="40">
                  <c:v>74.001176000000001</c:v>
                </c:pt>
                <c:pt idx="41">
                  <c:v>74.001176000000001</c:v>
                </c:pt>
                <c:pt idx="42">
                  <c:v>74.001176000000001</c:v>
                </c:pt>
                <c:pt idx="43">
                  <c:v>74.001176000000001</c:v>
                </c:pt>
                <c:pt idx="44">
                  <c:v>74.001176000000001</c:v>
                </c:pt>
                <c:pt idx="45">
                  <c:v>74.001176000000001</c:v>
                </c:pt>
                <c:pt idx="46">
                  <c:v>74.001176000000001</c:v>
                </c:pt>
                <c:pt idx="47">
                  <c:v>74.001176000000001</c:v>
                </c:pt>
                <c:pt idx="48">
                  <c:v>74.001176000000001</c:v>
                </c:pt>
                <c:pt idx="49">
                  <c:v>74.001176000000001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0AA-4897-91C8-9B8AE08FEBB6}"/>
            </c:ext>
          </c:extLst>
        </c:ser>
        <c:ser>
          <c:idx val="2"/>
          <c:order val="3"/>
          <c:tx>
            <c:strRef>
              <c:f>Berechnung!$P$4</c:f>
              <c:strCache>
                <c:ptCount val="1"/>
                <c:pt idx="0">
                  <c:v>UEG x quer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  <a:prstDash val="solid"/>
              </a:ln>
              <a:effectLst/>
            </c:spPr>
          </c:marker>
          <c:xVal>
            <c:numRef>
              <c:f>Berechnung!$L$5:$L$54</c:f>
              <c:numCache>
                <c:formatCode>0.000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Berechnung!$P$5:$P$54</c:f>
              <c:numCache>
                <c:formatCode>0.000</c:formatCode>
                <c:ptCount val="50"/>
                <c:pt idx="0">
                  <c:v>73.987766519999994</c:v>
                </c:pt>
                <c:pt idx="1">
                  <c:v>73.987766519999994</c:v>
                </c:pt>
                <c:pt idx="2">
                  <c:v>73.987766519999994</c:v>
                </c:pt>
                <c:pt idx="3">
                  <c:v>73.987766519999994</c:v>
                </c:pt>
                <c:pt idx="4">
                  <c:v>73.987766519999994</c:v>
                </c:pt>
                <c:pt idx="5">
                  <c:v>73.987766519999994</c:v>
                </c:pt>
                <c:pt idx="6">
                  <c:v>73.987766519999994</c:v>
                </c:pt>
                <c:pt idx="7">
                  <c:v>73.987766519999994</c:v>
                </c:pt>
                <c:pt idx="8">
                  <c:v>73.987766519999994</c:v>
                </c:pt>
                <c:pt idx="9">
                  <c:v>73.987766519999994</c:v>
                </c:pt>
                <c:pt idx="10">
                  <c:v>73.987766519999994</c:v>
                </c:pt>
                <c:pt idx="11">
                  <c:v>73.987766519999994</c:v>
                </c:pt>
                <c:pt idx="12">
                  <c:v>73.987766519999994</c:v>
                </c:pt>
                <c:pt idx="13">
                  <c:v>73.987766519999994</c:v>
                </c:pt>
                <c:pt idx="14">
                  <c:v>73.987766519999994</c:v>
                </c:pt>
                <c:pt idx="15">
                  <c:v>73.987766519999994</c:v>
                </c:pt>
                <c:pt idx="16">
                  <c:v>73.987766519999994</c:v>
                </c:pt>
                <c:pt idx="17">
                  <c:v>73.987766519999994</c:v>
                </c:pt>
                <c:pt idx="18">
                  <c:v>73.987766519999994</c:v>
                </c:pt>
                <c:pt idx="19">
                  <c:v>73.987766519999994</c:v>
                </c:pt>
                <c:pt idx="20">
                  <c:v>73.987766519999994</c:v>
                </c:pt>
                <c:pt idx="21">
                  <c:v>73.987766519999994</c:v>
                </c:pt>
                <c:pt idx="22">
                  <c:v>73.987766519999994</c:v>
                </c:pt>
                <c:pt idx="23">
                  <c:v>73.987766519999994</c:v>
                </c:pt>
                <c:pt idx="24">
                  <c:v>73.987766519999994</c:v>
                </c:pt>
                <c:pt idx="25">
                  <c:v>73.987766519999994</c:v>
                </c:pt>
                <c:pt idx="26">
                  <c:v>73.987766519999994</c:v>
                </c:pt>
                <c:pt idx="27">
                  <c:v>73.987766519999994</c:v>
                </c:pt>
                <c:pt idx="28">
                  <c:v>73.987766519999994</c:v>
                </c:pt>
                <c:pt idx="29">
                  <c:v>73.987766519999994</c:v>
                </c:pt>
                <c:pt idx="30">
                  <c:v>73.987766519999994</c:v>
                </c:pt>
                <c:pt idx="31">
                  <c:v>73.987766519999994</c:v>
                </c:pt>
                <c:pt idx="32">
                  <c:v>73.987766519999994</c:v>
                </c:pt>
                <c:pt idx="33">
                  <c:v>73.987766519999994</c:v>
                </c:pt>
                <c:pt idx="34">
                  <c:v>73.987766519999994</c:v>
                </c:pt>
                <c:pt idx="35">
                  <c:v>73.987766519999994</c:v>
                </c:pt>
                <c:pt idx="36">
                  <c:v>73.987766519999994</c:v>
                </c:pt>
                <c:pt idx="37">
                  <c:v>73.987766519999994</c:v>
                </c:pt>
                <c:pt idx="38">
                  <c:v>73.987766519999994</c:v>
                </c:pt>
                <c:pt idx="39">
                  <c:v>73.987766519999994</c:v>
                </c:pt>
                <c:pt idx="40">
                  <c:v>73.987766519999994</c:v>
                </c:pt>
                <c:pt idx="41">
                  <c:v>73.987766519999994</c:v>
                </c:pt>
                <c:pt idx="42">
                  <c:v>73.987766519999994</c:v>
                </c:pt>
                <c:pt idx="43">
                  <c:v>73.987766519999994</c:v>
                </c:pt>
                <c:pt idx="44">
                  <c:v>73.987766519999994</c:v>
                </c:pt>
                <c:pt idx="45">
                  <c:v>73.987766519999994</c:v>
                </c:pt>
                <c:pt idx="46">
                  <c:v>73.987766519999994</c:v>
                </c:pt>
                <c:pt idx="47">
                  <c:v>73.987766519999994</c:v>
                </c:pt>
                <c:pt idx="48">
                  <c:v>73.987766519999994</c:v>
                </c:pt>
                <c:pt idx="49">
                  <c:v>73.987766519999994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0AA-4897-91C8-9B8AE08F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80352"/>
        <c:axId val="334280744"/>
      </c:scatterChart>
      <c:valAx>
        <c:axId val="3342803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34280744"/>
        <c:crosses val="autoZero"/>
        <c:crossBetween val="midCat"/>
      </c:valAx>
      <c:valAx>
        <c:axId val="33428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34280352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/>
              <a:t>R - Regelkarte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Berechnung!$S$4</c:f>
              <c:strCache>
                <c:ptCount val="1"/>
                <c:pt idx="0">
                  <c:v>OEG R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  <a:prstDash val="solid"/>
              </a:ln>
              <a:effectLst/>
            </c:spPr>
          </c:marker>
          <c:xVal>
            <c:numRef>
              <c:f>Berechnung!$L$5:$L$54</c:f>
              <c:numCache>
                <c:formatCode>0.000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Berechnung!$S$5:$S$54</c:f>
              <c:numCache>
                <c:formatCode>0.000</c:formatCode>
                <c:ptCount val="50"/>
                <c:pt idx="0">
                  <c:v>4.9152600000000261E-2</c:v>
                </c:pt>
                <c:pt idx="1">
                  <c:v>4.9152600000000261E-2</c:v>
                </c:pt>
                <c:pt idx="2">
                  <c:v>4.9152600000000261E-2</c:v>
                </c:pt>
                <c:pt idx="3">
                  <c:v>4.9152600000000261E-2</c:v>
                </c:pt>
                <c:pt idx="4">
                  <c:v>4.9152600000000261E-2</c:v>
                </c:pt>
                <c:pt idx="5">
                  <c:v>4.9152600000000261E-2</c:v>
                </c:pt>
                <c:pt idx="6">
                  <c:v>4.9152600000000261E-2</c:v>
                </c:pt>
                <c:pt idx="7">
                  <c:v>4.9152600000000261E-2</c:v>
                </c:pt>
                <c:pt idx="8">
                  <c:v>4.9152600000000261E-2</c:v>
                </c:pt>
                <c:pt idx="9">
                  <c:v>4.9152600000000261E-2</c:v>
                </c:pt>
                <c:pt idx="10">
                  <c:v>4.9152600000000261E-2</c:v>
                </c:pt>
                <c:pt idx="11">
                  <c:v>4.9152600000000261E-2</c:v>
                </c:pt>
                <c:pt idx="12">
                  <c:v>4.9152600000000261E-2</c:v>
                </c:pt>
                <c:pt idx="13">
                  <c:v>4.9152600000000261E-2</c:v>
                </c:pt>
                <c:pt idx="14">
                  <c:v>4.9152600000000261E-2</c:v>
                </c:pt>
                <c:pt idx="15">
                  <c:v>4.9152600000000261E-2</c:v>
                </c:pt>
                <c:pt idx="16">
                  <c:v>4.9152600000000261E-2</c:v>
                </c:pt>
                <c:pt idx="17">
                  <c:v>4.9152600000000261E-2</c:v>
                </c:pt>
                <c:pt idx="18">
                  <c:v>4.9152600000000261E-2</c:v>
                </c:pt>
                <c:pt idx="19">
                  <c:v>4.9152600000000261E-2</c:v>
                </c:pt>
                <c:pt idx="20">
                  <c:v>4.9152600000000261E-2</c:v>
                </c:pt>
                <c:pt idx="21">
                  <c:v>4.9152600000000261E-2</c:v>
                </c:pt>
                <c:pt idx="22">
                  <c:v>4.9152600000000261E-2</c:v>
                </c:pt>
                <c:pt idx="23">
                  <c:v>4.9152600000000261E-2</c:v>
                </c:pt>
                <c:pt idx="24">
                  <c:v>4.9152600000000261E-2</c:v>
                </c:pt>
                <c:pt idx="25">
                  <c:v>4.9152600000000261E-2</c:v>
                </c:pt>
                <c:pt idx="26">
                  <c:v>4.9152600000000261E-2</c:v>
                </c:pt>
                <c:pt idx="27">
                  <c:v>4.9152600000000261E-2</c:v>
                </c:pt>
                <c:pt idx="28">
                  <c:v>4.9152600000000261E-2</c:v>
                </c:pt>
                <c:pt idx="29">
                  <c:v>4.9152600000000261E-2</c:v>
                </c:pt>
                <c:pt idx="30">
                  <c:v>4.9152600000000261E-2</c:v>
                </c:pt>
                <c:pt idx="31">
                  <c:v>4.9152600000000261E-2</c:v>
                </c:pt>
                <c:pt idx="32">
                  <c:v>4.9152600000000261E-2</c:v>
                </c:pt>
                <c:pt idx="33">
                  <c:v>4.9152600000000261E-2</c:v>
                </c:pt>
                <c:pt idx="34">
                  <c:v>4.9152600000000261E-2</c:v>
                </c:pt>
                <c:pt idx="35">
                  <c:v>4.9152600000000261E-2</c:v>
                </c:pt>
                <c:pt idx="36">
                  <c:v>4.9152600000000261E-2</c:v>
                </c:pt>
                <c:pt idx="37">
                  <c:v>4.9152600000000261E-2</c:v>
                </c:pt>
                <c:pt idx="38">
                  <c:v>4.9152600000000261E-2</c:v>
                </c:pt>
                <c:pt idx="39">
                  <c:v>4.9152600000000261E-2</c:v>
                </c:pt>
                <c:pt idx="40">
                  <c:v>4.9152600000000261E-2</c:v>
                </c:pt>
                <c:pt idx="41">
                  <c:v>4.9152600000000261E-2</c:v>
                </c:pt>
                <c:pt idx="42">
                  <c:v>4.9152600000000261E-2</c:v>
                </c:pt>
                <c:pt idx="43">
                  <c:v>4.9152600000000261E-2</c:v>
                </c:pt>
                <c:pt idx="44">
                  <c:v>4.9152600000000261E-2</c:v>
                </c:pt>
                <c:pt idx="45">
                  <c:v>4.9152600000000261E-2</c:v>
                </c:pt>
                <c:pt idx="46">
                  <c:v>4.9152600000000261E-2</c:v>
                </c:pt>
                <c:pt idx="47">
                  <c:v>4.9152600000000261E-2</c:v>
                </c:pt>
                <c:pt idx="48">
                  <c:v>4.9152600000000261E-2</c:v>
                </c:pt>
                <c:pt idx="49">
                  <c:v>4.9152600000000261E-2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47-46BF-B62D-949FD545DA54}"/>
            </c:ext>
          </c:extLst>
        </c:ser>
        <c:ser>
          <c:idx val="0"/>
          <c:order val="1"/>
          <c:tx>
            <c:strRef>
              <c:f>Berechnung!$R$4</c:f>
              <c:strCache>
                <c:ptCount val="1"/>
                <c:pt idx="0">
                  <c:v>Range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prstDash val="solid"/>
              </a:ln>
              <a:effectLst/>
            </c:spPr>
          </c:marker>
          <c:xVal>
            <c:numRef>
              <c:f>Berechnung!$L$5:$L$54</c:f>
              <c:numCache>
                <c:formatCode>0.000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Berechnung!$R$5:$R$54</c:f>
              <c:numCache>
                <c:formatCode>0.000</c:formatCode>
                <c:ptCount val="50"/>
                <c:pt idx="0">
                  <c:v>3.7999999999996703E-2</c:v>
                </c:pt>
                <c:pt idx="1">
                  <c:v>1.8999999999991246E-2</c:v>
                </c:pt>
                <c:pt idx="2">
                  <c:v>3.6000000000001364E-2</c:v>
                </c:pt>
                <c:pt idx="3">
                  <c:v>2.2000000000005571E-2</c:v>
                </c:pt>
                <c:pt idx="4">
                  <c:v>2.5999999999996248E-2</c:v>
                </c:pt>
                <c:pt idx="5">
                  <c:v>2.4000000000000909E-2</c:v>
                </c:pt>
                <c:pt idx="6">
                  <c:v>1.2000000000000455E-2</c:v>
                </c:pt>
                <c:pt idx="7">
                  <c:v>3.0000000000001137E-2</c:v>
                </c:pt>
                <c:pt idx="8">
                  <c:v>1.3999999999995794E-2</c:v>
                </c:pt>
                <c:pt idx="9">
                  <c:v>1.7000000000010118E-2</c:v>
                </c:pt>
                <c:pt idx="10">
                  <c:v>8.0000000000097771E-3</c:v>
                </c:pt>
                <c:pt idx="11">
                  <c:v>1.1000000000009891E-2</c:v>
                </c:pt>
                <c:pt idx="12">
                  <c:v>2.8999999999996362E-2</c:v>
                </c:pt>
                <c:pt idx="13">
                  <c:v>3.9000000000001478E-2</c:v>
                </c:pt>
                <c:pt idx="14">
                  <c:v>1.5999999999991132E-2</c:v>
                </c:pt>
                <c:pt idx="15">
                  <c:v>2.1000000000000796E-2</c:v>
                </c:pt>
                <c:pt idx="16">
                  <c:v>2.5999999999996248E-2</c:v>
                </c:pt>
                <c:pt idx="17">
                  <c:v>1.8000000000000682E-2</c:v>
                </c:pt>
                <c:pt idx="18">
                  <c:v>2.1000000000000796E-2</c:v>
                </c:pt>
                <c:pt idx="19">
                  <c:v>1.9999999999996021E-2</c:v>
                </c:pt>
                <c:pt idx="20">
                  <c:v>3.3000000000001251E-2</c:v>
                </c:pt>
                <c:pt idx="21">
                  <c:v>1.9000000000005457E-2</c:v>
                </c:pt>
                <c:pt idx="22">
                  <c:v>2.4999999999991473E-2</c:v>
                </c:pt>
                <c:pt idx="23">
                  <c:v>2.2000000000005571E-2</c:v>
                </c:pt>
                <c:pt idx="24">
                  <c:v>3.4999999999996589E-2</c:v>
                </c:pt>
                <c:pt idx="25">
                  <c:v>3.7999999999996703E-2</c:v>
                </c:pt>
                <c:pt idx="26">
                  <c:v>1.8999999999991246E-2</c:v>
                </c:pt>
                <c:pt idx="27">
                  <c:v>3.6000000000001364E-2</c:v>
                </c:pt>
                <c:pt idx="28">
                  <c:v>2.2000000000005571E-2</c:v>
                </c:pt>
                <c:pt idx="29">
                  <c:v>2.5999999999996248E-2</c:v>
                </c:pt>
                <c:pt idx="30">
                  <c:v>2.4000000000000909E-2</c:v>
                </c:pt>
                <c:pt idx="31">
                  <c:v>1.2000000000000455E-2</c:v>
                </c:pt>
                <c:pt idx="32">
                  <c:v>3.0000000000001137E-2</c:v>
                </c:pt>
                <c:pt idx="33">
                  <c:v>1.3999999999995794E-2</c:v>
                </c:pt>
                <c:pt idx="34">
                  <c:v>1.7000000000010118E-2</c:v>
                </c:pt>
                <c:pt idx="35">
                  <c:v>8.0000000000097771E-3</c:v>
                </c:pt>
                <c:pt idx="36">
                  <c:v>1.1000000000009891E-2</c:v>
                </c:pt>
                <c:pt idx="37">
                  <c:v>2.8999999999996362E-2</c:v>
                </c:pt>
                <c:pt idx="38">
                  <c:v>3.9000000000001478E-2</c:v>
                </c:pt>
                <c:pt idx="39">
                  <c:v>1.5999999999991132E-2</c:v>
                </c:pt>
                <c:pt idx="40">
                  <c:v>2.1000000000000796E-2</c:v>
                </c:pt>
                <c:pt idx="41">
                  <c:v>2.5999999999996248E-2</c:v>
                </c:pt>
                <c:pt idx="42">
                  <c:v>1.8000000000000682E-2</c:v>
                </c:pt>
                <c:pt idx="43">
                  <c:v>2.1000000000000796E-2</c:v>
                </c:pt>
                <c:pt idx="44">
                  <c:v>1.9999999999996021E-2</c:v>
                </c:pt>
                <c:pt idx="45">
                  <c:v>3.3000000000001251E-2</c:v>
                </c:pt>
                <c:pt idx="46">
                  <c:v>1.9000000000005457E-2</c:v>
                </c:pt>
                <c:pt idx="47">
                  <c:v>2.4999999999991473E-2</c:v>
                </c:pt>
                <c:pt idx="48">
                  <c:v>2.2000000000005571E-2</c:v>
                </c:pt>
                <c:pt idx="49">
                  <c:v>3.4999999999996589E-2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47-46BF-B62D-949FD545DA54}"/>
            </c:ext>
          </c:extLst>
        </c:ser>
        <c:ser>
          <c:idx val="3"/>
          <c:order val="2"/>
          <c:tx>
            <c:strRef>
              <c:f>Berechnung!$Q$4</c:f>
              <c:strCache>
                <c:ptCount val="1"/>
                <c:pt idx="0">
                  <c:v>Spannweite quer</c:v>
                </c:pt>
              </c:strCache>
            </c:strRef>
          </c:tx>
          <c:spPr>
            <a:ln w="317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Berechnung!$L$5:$L$54</c:f>
              <c:numCache>
                <c:formatCode>0.000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Berechnung!$Q$5:$Q$54</c:f>
              <c:numCache>
                <c:formatCode>0.000</c:formatCode>
                <c:ptCount val="50"/>
                <c:pt idx="0">
                  <c:v>2.3240000000000122E-2</c:v>
                </c:pt>
                <c:pt idx="1">
                  <c:v>2.3240000000000122E-2</c:v>
                </c:pt>
                <c:pt idx="2">
                  <c:v>2.3240000000000122E-2</c:v>
                </c:pt>
                <c:pt idx="3">
                  <c:v>2.3240000000000122E-2</c:v>
                </c:pt>
                <c:pt idx="4">
                  <c:v>2.3240000000000122E-2</c:v>
                </c:pt>
                <c:pt idx="5">
                  <c:v>2.3240000000000122E-2</c:v>
                </c:pt>
                <c:pt idx="6">
                  <c:v>2.3240000000000122E-2</c:v>
                </c:pt>
                <c:pt idx="7">
                  <c:v>2.3240000000000122E-2</c:v>
                </c:pt>
                <c:pt idx="8">
                  <c:v>2.3240000000000122E-2</c:v>
                </c:pt>
                <c:pt idx="9">
                  <c:v>2.3240000000000122E-2</c:v>
                </c:pt>
                <c:pt idx="10">
                  <c:v>2.3240000000000122E-2</c:v>
                </c:pt>
                <c:pt idx="11">
                  <c:v>2.3240000000000122E-2</c:v>
                </c:pt>
                <c:pt idx="12">
                  <c:v>2.3240000000000122E-2</c:v>
                </c:pt>
                <c:pt idx="13">
                  <c:v>2.3240000000000122E-2</c:v>
                </c:pt>
                <c:pt idx="14">
                  <c:v>2.3240000000000122E-2</c:v>
                </c:pt>
                <c:pt idx="15">
                  <c:v>2.3240000000000122E-2</c:v>
                </c:pt>
                <c:pt idx="16">
                  <c:v>2.3240000000000122E-2</c:v>
                </c:pt>
                <c:pt idx="17">
                  <c:v>2.3240000000000122E-2</c:v>
                </c:pt>
                <c:pt idx="18">
                  <c:v>2.3240000000000122E-2</c:v>
                </c:pt>
                <c:pt idx="19">
                  <c:v>2.3240000000000122E-2</c:v>
                </c:pt>
                <c:pt idx="20">
                  <c:v>2.3240000000000122E-2</c:v>
                </c:pt>
                <c:pt idx="21">
                  <c:v>2.3240000000000122E-2</c:v>
                </c:pt>
                <c:pt idx="22">
                  <c:v>2.3240000000000122E-2</c:v>
                </c:pt>
                <c:pt idx="23">
                  <c:v>2.3240000000000122E-2</c:v>
                </c:pt>
                <c:pt idx="24">
                  <c:v>2.3240000000000122E-2</c:v>
                </c:pt>
                <c:pt idx="25">
                  <c:v>2.3240000000000122E-2</c:v>
                </c:pt>
                <c:pt idx="26">
                  <c:v>2.3240000000000122E-2</c:v>
                </c:pt>
                <c:pt idx="27">
                  <c:v>2.3240000000000122E-2</c:v>
                </c:pt>
                <c:pt idx="28">
                  <c:v>2.3240000000000122E-2</c:v>
                </c:pt>
                <c:pt idx="29">
                  <c:v>2.3240000000000122E-2</c:v>
                </c:pt>
                <c:pt idx="30">
                  <c:v>2.3240000000000122E-2</c:v>
                </c:pt>
                <c:pt idx="31">
                  <c:v>2.3240000000000122E-2</c:v>
                </c:pt>
                <c:pt idx="32">
                  <c:v>2.3240000000000122E-2</c:v>
                </c:pt>
                <c:pt idx="33">
                  <c:v>2.3240000000000122E-2</c:v>
                </c:pt>
                <c:pt idx="34">
                  <c:v>2.3240000000000122E-2</c:v>
                </c:pt>
                <c:pt idx="35">
                  <c:v>2.3240000000000122E-2</c:v>
                </c:pt>
                <c:pt idx="36">
                  <c:v>2.3240000000000122E-2</c:v>
                </c:pt>
                <c:pt idx="37">
                  <c:v>2.3240000000000122E-2</c:v>
                </c:pt>
                <c:pt idx="38">
                  <c:v>2.3240000000000122E-2</c:v>
                </c:pt>
                <c:pt idx="39">
                  <c:v>2.3240000000000122E-2</c:v>
                </c:pt>
                <c:pt idx="40">
                  <c:v>2.3240000000000122E-2</c:v>
                </c:pt>
                <c:pt idx="41">
                  <c:v>2.3240000000000122E-2</c:v>
                </c:pt>
                <c:pt idx="42">
                  <c:v>2.3240000000000122E-2</c:v>
                </c:pt>
                <c:pt idx="43">
                  <c:v>2.3240000000000122E-2</c:v>
                </c:pt>
                <c:pt idx="44">
                  <c:v>2.3240000000000122E-2</c:v>
                </c:pt>
                <c:pt idx="45">
                  <c:v>2.3240000000000122E-2</c:v>
                </c:pt>
                <c:pt idx="46">
                  <c:v>2.3240000000000122E-2</c:v>
                </c:pt>
                <c:pt idx="47">
                  <c:v>2.3240000000000122E-2</c:v>
                </c:pt>
                <c:pt idx="48">
                  <c:v>2.3240000000000122E-2</c:v>
                </c:pt>
                <c:pt idx="49">
                  <c:v>2.3240000000000122E-2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47-46BF-B62D-949FD545D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82704"/>
        <c:axId val="334283880"/>
      </c:scatterChart>
      <c:valAx>
        <c:axId val="3342827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34283880"/>
        <c:crosses val="autoZero"/>
        <c:crossBetween val="midCat"/>
      </c:valAx>
      <c:valAx>
        <c:axId val="33428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34282704"/>
        <c:crosses val="autoZero"/>
        <c:crossBetween val="midCat"/>
      </c:valAx>
      <c:spPr>
        <a:noFill/>
        <a:ln w="19050">
          <a:solidFill>
            <a:schemeClr val="tx1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Stichprobe chronologisch</a:t>
            </a:r>
          </a:p>
        </c:rich>
      </c:tx>
      <c:layout>
        <c:manualLayout>
          <c:xMode val="edge"/>
          <c:yMode val="edge"/>
          <c:x val="0.37351225557045614"/>
          <c:y val="3.0766153355258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"/>
          <c:y val="0.17054417818163184"/>
          <c:w val="0.7284466224698003"/>
          <c:h val="0.65207297840481437"/>
        </c:manualLayout>
      </c:layout>
      <c:scatterChart>
        <c:scatterStyle val="lineMarker"/>
        <c:varyColors val="0"/>
        <c:ser>
          <c:idx val="1"/>
          <c:order val="0"/>
          <c:tx>
            <c:strRef>
              <c:f>Berechnung!$BL$4</c:f>
              <c:strCache>
                <c:ptCount val="1"/>
                <c:pt idx="0">
                  <c:v>OGW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Berechnung!$BE$5:$BE$204</c:f>
              <c:numCache>
                <c:formatCode>0.000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Berechnung!$BL$5:$BL$204</c:f>
              <c:numCache>
                <c:formatCode>0.000</c:formatCode>
                <c:ptCount val="200"/>
                <c:pt idx="0">
                  <c:v>74.05</c:v>
                </c:pt>
                <c:pt idx="1">
                  <c:v>74.05</c:v>
                </c:pt>
                <c:pt idx="2">
                  <c:v>74.05</c:v>
                </c:pt>
                <c:pt idx="3">
                  <c:v>74.05</c:v>
                </c:pt>
                <c:pt idx="4">
                  <c:v>74.05</c:v>
                </c:pt>
                <c:pt idx="5">
                  <c:v>74.05</c:v>
                </c:pt>
                <c:pt idx="6">
                  <c:v>74.05</c:v>
                </c:pt>
                <c:pt idx="7">
                  <c:v>74.05</c:v>
                </c:pt>
                <c:pt idx="8">
                  <c:v>74.05</c:v>
                </c:pt>
                <c:pt idx="9">
                  <c:v>74.05</c:v>
                </c:pt>
                <c:pt idx="10">
                  <c:v>74.05</c:v>
                </c:pt>
                <c:pt idx="11">
                  <c:v>74.05</c:v>
                </c:pt>
                <c:pt idx="12">
                  <c:v>74.05</c:v>
                </c:pt>
                <c:pt idx="13">
                  <c:v>74.05</c:v>
                </c:pt>
                <c:pt idx="14">
                  <c:v>74.05</c:v>
                </c:pt>
                <c:pt idx="15">
                  <c:v>74.05</c:v>
                </c:pt>
                <c:pt idx="16">
                  <c:v>74.05</c:v>
                </c:pt>
                <c:pt idx="17">
                  <c:v>74.05</c:v>
                </c:pt>
                <c:pt idx="18">
                  <c:v>74.05</c:v>
                </c:pt>
                <c:pt idx="19">
                  <c:v>74.05</c:v>
                </c:pt>
                <c:pt idx="20">
                  <c:v>74.05</c:v>
                </c:pt>
                <c:pt idx="21">
                  <c:v>74.05</c:v>
                </c:pt>
                <c:pt idx="22">
                  <c:v>74.05</c:v>
                </c:pt>
                <c:pt idx="23">
                  <c:v>74.05</c:v>
                </c:pt>
                <c:pt idx="24">
                  <c:v>74.05</c:v>
                </c:pt>
                <c:pt idx="25">
                  <c:v>74.05</c:v>
                </c:pt>
                <c:pt idx="26">
                  <c:v>74.05</c:v>
                </c:pt>
                <c:pt idx="27">
                  <c:v>74.05</c:v>
                </c:pt>
                <c:pt idx="28">
                  <c:v>74.05</c:v>
                </c:pt>
                <c:pt idx="29">
                  <c:v>74.05</c:v>
                </c:pt>
                <c:pt idx="30">
                  <c:v>74.05</c:v>
                </c:pt>
                <c:pt idx="31">
                  <c:v>74.05</c:v>
                </c:pt>
                <c:pt idx="32">
                  <c:v>74.05</c:v>
                </c:pt>
                <c:pt idx="33">
                  <c:v>74.05</c:v>
                </c:pt>
                <c:pt idx="34">
                  <c:v>74.05</c:v>
                </c:pt>
                <c:pt idx="35">
                  <c:v>74.05</c:v>
                </c:pt>
                <c:pt idx="36">
                  <c:v>74.05</c:v>
                </c:pt>
                <c:pt idx="37">
                  <c:v>74.05</c:v>
                </c:pt>
                <c:pt idx="38">
                  <c:v>74.05</c:v>
                </c:pt>
                <c:pt idx="39">
                  <c:v>74.05</c:v>
                </c:pt>
                <c:pt idx="40">
                  <c:v>74.05</c:v>
                </c:pt>
                <c:pt idx="41">
                  <c:v>74.05</c:v>
                </c:pt>
                <c:pt idx="42">
                  <c:v>74.05</c:v>
                </c:pt>
                <c:pt idx="43">
                  <c:v>74.05</c:v>
                </c:pt>
                <c:pt idx="44">
                  <c:v>74.05</c:v>
                </c:pt>
                <c:pt idx="45">
                  <c:v>74.05</c:v>
                </c:pt>
                <c:pt idx="46">
                  <c:v>74.05</c:v>
                </c:pt>
                <c:pt idx="47">
                  <c:v>74.05</c:v>
                </c:pt>
                <c:pt idx="48">
                  <c:v>74.05</c:v>
                </c:pt>
                <c:pt idx="49">
                  <c:v>74.05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26-4BB4-9BF8-8C861AAD340E}"/>
            </c:ext>
          </c:extLst>
        </c:ser>
        <c:ser>
          <c:idx val="9"/>
          <c:order val="1"/>
          <c:tx>
            <c:strRef>
              <c:f>Berechnung!$BS$4</c:f>
              <c:strCache>
                <c:ptCount val="1"/>
                <c:pt idx="0">
                  <c:v> + 3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Berechnung!$BE$5:$BE$204</c:f>
              <c:numCache>
                <c:formatCode>0.000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Berechnung!$BS$5:$BS$204</c:f>
              <c:numCache>
                <c:formatCode>0.000</c:formatCode>
                <c:ptCount val="200"/>
                <c:pt idx="0">
                  <c:v>74.0317111403334</c:v>
                </c:pt>
                <c:pt idx="1">
                  <c:v>74.0317111403334</c:v>
                </c:pt>
                <c:pt idx="2">
                  <c:v>74.0317111403334</c:v>
                </c:pt>
                <c:pt idx="3">
                  <c:v>74.0317111403334</c:v>
                </c:pt>
                <c:pt idx="4">
                  <c:v>74.0317111403334</c:v>
                </c:pt>
                <c:pt idx="5">
                  <c:v>74.0317111403334</c:v>
                </c:pt>
                <c:pt idx="6">
                  <c:v>74.0317111403334</c:v>
                </c:pt>
                <c:pt idx="7">
                  <c:v>74.0317111403334</c:v>
                </c:pt>
                <c:pt idx="8">
                  <c:v>74.0317111403334</c:v>
                </c:pt>
                <c:pt idx="9">
                  <c:v>74.0317111403334</c:v>
                </c:pt>
                <c:pt idx="10">
                  <c:v>74.0317111403334</c:v>
                </c:pt>
                <c:pt idx="11">
                  <c:v>74.0317111403334</c:v>
                </c:pt>
                <c:pt idx="12">
                  <c:v>74.0317111403334</c:v>
                </c:pt>
                <c:pt idx="13">
                  <c:v>74.0317111403334</c:v>
                </c:pt>
                <c:pt idx="14">
                  <c:v>74.0317111403334</c:v>
                </c:pt>
                <c:pt idx="15">
                  <c:v>74.0317111403334</c:v>
                </c:pt>
                <c:pt idx="16">
                  <c:v>74.0317111403334</c:v>
                </c:pt>
                <c:pt idx="17">
                  <c:v>74.0317111403334</c:v>
                </c:pt>
                <c:pt idx="18">
                  <c:v>74.0317111403334</c:v>
                </c:pt>
                <c:pt idx="19">
                  <c:v>74.0317111403334</c:v>
                </c:pt>
                <c:pt idx="20">
                  <c:v>74.0317111403334</c:v>
                </c:pt>
                <c:pt idx="21">
                  <c:v>74.0317111403334</c:v>
                </c:pt>
                <c:pt idx="22">
                  <c:v>74.0317111403334</c:v>
                </c:pt>
                <c:pt idx="23">
                  <c:v>74.0317111403334</c:v>
                </c:pt>
                <c:pt idx="24">
                  <c:v>74.0317111403334</c:v>
                </c:pt>
                <c:pt idx="25">
                  <c:v>74.0317111403334</c:v>
                </c:pt>
                <c:pt idx="26">
                  <c:v>74.0317111403334</c:v>
                </c:pt>
                <c:pt idx="27">
                  <c:v>74.0317111403334</c:v>
                </c:pt>
                <c:pt idx="28">
                  <c:v>74.0317111403334</c:v>
                </c:pt>
                <c:pt idx="29">
                  <c:v>74.0317111403334</c:v>
                </c:pt>
                <c:pt idx="30">
                  <c:v>74.0317111403334</c:v>
                </c:pt>
                <c:pt idx="31">
                  <c:v>74.0317111403334</c:v>
                </c:pt>
                <c:pt idx="32">
                  <c:v>74.0317111403334</c:v>
                </c:pt>
                <c:pt idx="33">
                  <c:v>74.0317111403334</c:v>
                </c:pt>
                <c:pt idx="34">
                  <c:v>74.0317111403334</c:v>
                </c:pt>
                <c:pt idx="35">
                  <c:v>74.0317111403334</c:v>
                </c:pt>
                <c:pt idx="36">
                  <c:v>74.0317111403334</c:v>
                </c:pt>
                <c:pt idx="37">
                  <c:v>74.0317111403334</c:v>
                </c:pt>
                <c:pt idx="38">
                  <c:v>74.0317111403334</c:v>
                </c:pt>
                <c:pt idx="39">
                  <c:v>74.0317111403334</c:v>
                </c:pt>
                <c:pt idx="40">
                  <c:v>74.0317111403334</c:v>
                </c:pt>
                <c:pt idx="41">
                  <c:v>74.0317111403334</c:v>
                </c:pt>
                <c:pt idx="42">
                  <c:v>74.0317111403334</c:v>
                </c:pt>
                <c:pt idx="43">
                  <c:v>74.0317111403334</c:v>
                </c:pt>
                <c:pt idx="44">
                  <c:v>74.0317111403334</c:v>
                </c:pt>
                <c:pt idx="45">
                  <c:v>74.0317111403334</c:v>
                </c:pt>
                <c:pt idx="46">
                  <c:v>74.0317111403334</c:v>
                </c:pt>
                <c:pt idx="47">
                  <c:v>74.0317111403334</c:v>
                </c:pt>
                <c:pt idx="48">
                  <c:v>74.0317111403334</c:v>
                </c:pt>
                <c:pt idx="49">
                  <c:v>74.0317111403334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C26-4BB4-9BF8-8C861AAD340E}"/>
            </c:ext>
          </c:extLst>
        </c:ser>
        <c:ser>
          <c:idx val="5"/>
          <c:order val="2"/>
          <c:tx>
            <c:strRef>
              <c:f>Berechnung!$BF$4</c:f>
              <c:strCache>
                <c:ptCount val="1"/>
                <c:pt idx="0">
                  <c:v>Y1 Wert</c:v>
                </c:pt>
              </c:strCache>
            </c:strRef>
          </c:tx>
          <c:spPr>
            <a:ln w="6350">
              <a:noFill/>
            </a:ln>
          </c:spPr>
          <c:marker>
            <c:symbol val="circle"/>
            <c:size val="5"/>
          </c:marker>
          <c:xVal>
            <c:numRef>
              <c:f>Berechnung!$BE$5:$BE$204</c:f>
              <c:numCache>
                <c:formatCode>0.000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Berechnung!$BF$5:$BF$204</c:f>
              <c:numCache>
                <c:formatCode>0.000</c:formatCode>
                <c:ptCount val="200"/>
                <c:pt idx="0">
                  <c:v>74.03</c:v>
                </c:pt>
                <c:pt idx="1">
                  <c:v>73.995000000000005</c:v>
                </c:pt>
                <c:pt idx="2">
                  <c:v>73.988</c:v>
                </c:pt>
                <c:pt idx="3">
                  <c:v>74.001999999999995</c:v>
                </c:pt>
                <c:pt idx="4">
                  <c:v>73.992000000000004</c:v>
                </c:pt>
                <c:pt idx="5">
                  <c:v>74.009</c:v>
                </c:pt>
                <c:pt idx="6">
                  <c:v>73.995000000000005</c:v>
                </c:pt>
                <c:pt idx="7">
                  <c:v>73.984999999999999</c:v>
                </c:pt>
                <c:pt idx="8">
                  <c:v>74.007999999999996</c:v>
                </c:pt>
                <c:pt idx="9">
                  <c:v>73.998000000000005</c:v>
                </c:pt>
                <c:pt idx="10">
                  <c:v>73.994</c:v>
                </c:pt>
                <c:pt idx="11">
                  <c:v>74.004000000000005</c:v>
                </c:pt>
                <c:pt idx="12">
                  <c:v>73.983000000000004</c:v>
                </c:pt>
                <c:pt idx="13">
                  <c:v>74.006</c:v>
                </c:pt>
                <c:pt idx="14">
                  <c:v>74.012</c:v>
                </c:pt>
                <c:pt idx="15">
                  <c:v>74</c:v>
                </c:pt>
                <c:pt idx="16">
                  <c:v>73.994</c:v>
                </c:pt>
                <c:pt idx="17">
                  <c:v>74.006</c:v>
                </c:pt>
                <c:pt idx="18">
                  <c:v>73.983999999999995</c:v>
                </c:pt>
                <c:pt idx="19">
                  <c:v>74</c:v>
                </c:pt>
                <c:pt idx="20">
                  <c:v>73.981999999999999</c:v>
                </c:pt>
                <c:pt idx="21">
                  <c:v>74.004000000000005</c:v>
                </c:pt>
                <c:pt idx="22">
                  <c:v>74.010000000000005</c:v>
                </c:pt>
                <c:pt idx="23">
                  <c:v>74.015000000000001</c:v>
                </c:pt>
                <c:pt idx="24">
                  <c:v>73.981999999999999</c:v>
                </c:pt>
                <c:pt idx="25">
                  <c:v>74.03</c:v>
                </c:pt>
                <c:pt idx="26">
                  <c:v>73.995000000000005</c:v>
                </c:pt>
                <c:pt idx="27">
                  <c:v>73.988</c:v>
                </c:pt>
                <c:pt idx="28">
                  <c:v>74.001999999999995</c:v>
                </c:pt>
                <c:pt idx="29">
                  <c:v>73.992000000000004</c:v>
                </c:pt>
                <c:pt idx="30">
                  <c:v>74.009</c:v>
                </c:pt>
                <c:pt idx="31">
                  <c:v>73.995000000000005</c:v>
                </c:pt>
                <c:pt idx="32">
                  <c:v>73.984999999999999</c:v>
                </c:pt>
                <c:pt idx="33">
                  <c:v>74.007999999999996</c:v>
                </c:pt>
                <c:pt idx="34">
                  <c:v>73.998000000000005</c:v>
                </c:pt>
                <c:pt idx="35">
                  <c:v>73.994</c:v>
                </c:pt>
                <c:pt idx="36">
                  <c:v>74.004000000000005</c:v>
                </c:pt>
                <c:pt idx="37">
                  <c:v>73.983000000000004</c:v>
                </c:pt>
                <c:pt idx="38">
                  <c:v>74.006</c:v>
                </c:pt>
                <c:pt idx="39">
                  <c:v>74.012</c:v>
                </c:pt>
                <c:pt idx="40">
                  <c:v>74</c:v>
                </c:pt>
                <c:pt idx="41">
                  <c:v>73.994</c:v>
                </c:pt>
                <c:pt idx="42">
                  <c:v>74.006</c:v>
                </c:pt>
                <c:pt idx="43">
                  <c:v>73.983999999999995</c:v>
                </c:pt>
                <c:pt idx="44">
                  <c:v>74</c:v>
                </c:pt>
                <c:pt idx="45">
                  <c:v>73.981999999999999</c:v>
                </c:pt>
                <c:pt idx="46">
                  <c:v>74.004000000000005</c:v>
                </c:pt>
                <c:pt idx="47">
                  <c:v>74.010000000000005</c:v>
                </c:pt>
                <c:pt idx="48">
                  <c:v>74.015000000000001</c:v>
                </c:pt>
                <c:pt idx="49">
                  <c:v>73.981999999999999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26-4BB4-9BF8-8C861AAD340E}"/>
            </c:ext>
          </c:extLst>
        </c:ser>
        <c:ser>
          <c:idx val="0"/>
          <c:order val="3"/>
          <c:tx>
            <c:strRef>
              <c:f>Berechnung!$BG$4</c:f>
              <c:strCache>
                <c:ptCount val="1"/>
                <c:pt idx="0">
                  <c:v>Y2 Wert</c:v>
                </c:pt>
              </c:strCache>
            </c:strRef>
          </c:tx>
          <c:spPr>
            <a:ln w="12700">
              <a:noFill/>
            </a:ln>
          </c:spPr>
          <c:marker>
            <c:spPr>
              <a:ln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</a:ln>
            </c:spPr>
          </c:marker>
          <c:xVal>
            <c:numRef>
              <c:f>Berechnung!$BE$5:$BE$204</c:f>
              <c:numCache>
                <c:formatCode>0.000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Berechnung!$BG$5:$BG$204</c:f>
              <c:numCache>
                <c:formatCode>0.000</c:formatCode>
                <c:ptCount val="200"/>
                <c:pt idx="0">
                  <c:v>74.001999999999995</c:v>
                </c:pt>
                <c:pt idx="1">
                  <c:v>73.992000000000004</c:v>
                </c:pt>
                <c:pt idx="2">
                  <c:v>74.024000000000001</c:v>
                </c:pt>
                <c:pt idx="3">
                  <c:v>73.995999999999995</c:v>
                </c:pt>
                <c:pt idx="4">
                  <c:v>74.007000000000005</c:v>
                </c:pt>
                <c:pt idx="5">
                  <c:v>73.994</c:v>
                </c:pt>
                <c:pt idx="6">
                  <c:v>74.006</c:v>
                </c:pt>
                <c:pt idx="7">
                  <c:v>74.003</c:v>
                </c:pt>
                <c:pt idx="8">
                  <c:v>73.995000000000005</c:v>
                </c:pt>
                <c:pt idx="9">
                  <c:v>74</c:v>
                </c:pt>
                <c:pt idx="10">
                  <c:v>73.998000000000005</c:v>
                </c:pt>
                <c:pt idx="11">
                  <c:v>74</c:v>
                </c:pt>
                <c:pt idx="12">
                  <c:v>74.001999999999995</c:v>
                </c:pt>
                <c:pt idx="13">
                  <c:v>73.966999999999999</c:v>
                </c:pt>
                <c:pt idx="14">
                  <c:v>74.013999999999996</c:v>
                </c:pt>
                <c:pt idx="15">
                  <c:v>73.983999999999995</c:v>
                </c:pt>
                <c:pt idx="16">
                  <c:v>74.012</c:v>
                </c:pt>
                <c:pt idx="17">
                  <c:v>74.010000000000005</c:v>
                </c:pt>
                <c:pt idx="18">
                  <c:v>74.001999999999995</c:v>
                </c:pt>
                <c:pt idx="19">
                  <c:v>74.010000000000005</c:v>
                </c:pt>
                <c:pt idx="20">
                  <c:v>74.001000000000005</c:v>
                </c:pt>
                <c:pt idx="21">
                  <c:v>73.998999999999995</c:v>
                </c:pt>
                <c:pt idx="22">
                  <c:v>73.989000000000004</c:v>
                </c:pt>
                <c:pt idx="23">
                  <c:v>74.007999999999996</c:v>
                </c:pt>
                <c:pt idx="24">
                  <c:v>73.983999999999995</c:v>
                </c:pt>
                <c:pt idx="25">
                  <c:v>74.001999999999995</c:v>
                </c:pt>
                <c:pt idx="26">
                  <c:v>73.992000000000004</c:v>
                </c:pt>
                <c:pt idx="27">
                  <c:v>74.024000000000001</c:v>
                </c:pt>
                <c:pt idx="28">
                  <c:v>73.995999999999995</c:v>
                </c:pt>
                <c:pt idx="29">
                  <c:v>74.007000000000005</c:v>
                </c:pt>
                <c:pt idx="30">
                  <c:v>73.994</c:v>
                </c:pt>
                <c:pt idx="31">
                  <c:v>74.006</c:v>
                </c:pt>
                <c:pt idx="32">
                  <c:v>74.003</c:v>
                </c:pt>
                <c:pt idx="33">
                  <c:v>73.995000000000005</c:v>
                </c:pt>
                <c:pt idx="34">
                  <c:v>74</c:v>
                </c:pt>
                <c:pt idx="35">
                  <c:v>73.998000000000005</c:v>
                </c:pt>
                <c:pt idx="36">
                  <c:v>74</c:v>
                </c:pt>
                <c:pt idx="37">
                  <c:v>74.001999999999995</c:v>
                </c:pt>
                <c:pt idx="38">
                  <c:v>73.966999999999999</c:v>
                </c:pt>
                <c:pt idx="39">
                  <c:v>74.013999999999996</c:v>
                </c:pt>
                <c:pt idx="40">
                  <c:v>73.983999999999995</c:v>
                </c:pt>
                <c:pt idx="41">
                  <c:v>74.012</c:v>
                </c:pt>
                <c:pt idx="42">
                  <c:v>74.010000000000005</c:v>
                </c:pt>
                <c:pt idx="43">
                  <c:v>74.001999999999995</c:v>
                </c:pt>
                <c:pt idx="44">
                  <c:v>74.010000000000005</c:v>
                </c:pt>
                <c:pt idx="45">
                  <c:v>74.001000000000005</c:v>
                </c:pt>
                <c:pt idx="46">
                  <c:v>73.998999999999995</c:v>
                </c:pt>
                <c:pt idx="47">
                  <c:v>73.989000000000004</c:v>
                </c:pt>
                <c:pt idx="48">
                  <c:v>74.007999999999996</c:v>
                </c:pt>
                <c:pt idx="49">
                  <c:v>73.983999999999995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C26-4BB4-9BF8-8C861AAD340E}"/>
            </c:ext>
          </c:extLst>
        </c:ser>
        <c:ser>
          <c:idx val="2"/>
          <c:order val="4"/>
          <c:tx>
            <c:strRef>
              <c:f>Berechnung!$BH$4</c:f>
              <c:strCache>
                <c:ptCount val="1"/>
                <c:pt idx="0">
                  <c:v>Y3 Wert</c:v>
                </c:pt>
              </c:strCache>
            </c:strRef>
          </c:tx>
          <c:spPr>
            <a:ln>
              <a:noFill/>
            </a:ln>
          </c:spPr>
          <c:xVal>
            <c:numRef>
              <c:f>Berechnung!$BE$5:$BE$204</c:f>
              <c:numCache>
                <c:formatCode>0.000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Berechnung!$BH$5:$BH$54</c:f>
              <c:numCache>
                <c:formatCode>0.000</c:formatCode>
                <c:ptCount val="50"/>
                <c:pt idx="0">
                  <c:v>74.019000000000005</c:v>
                </c:pt>
                <c:pt idx="1">
                  <c:v>74.001000000000005</c:v>
                </c:pt>
                <c:pt idx="2">
                  <c:v>74.021000000000001</c:v>
                </c:pt>
                <c:pt idx="3">
                  <c:v>73.992999999999995</c:v>
                </c:pt>
                <c:pt idx="4">
                  <c:v>74.015000000000001</c:v>
                </c:pt>
                <c:pt idx="5">
                  <c:v>73.997</c:v>
                </c:pt>
                <c:pt idx="6">
                  <c:v>73.994</c:v>
                </c:pt>
                <c:pt idx="7">
                  <c:v>73.992999999999995</c:v>
                </c:pt>
                <c:pt idx="8">
                  <c:v>74.009</c:v>
                </c:pt>
                <c:pt idx="9">
                  <c:v>73.989999999999995</c:v>
                </c:pt>
                <c:pt idx="10">
                  <c:v>73.994</c:v>
                </c:pt>
                <c:pt idx="11">
                  <c:v>74.007000000000005</c:v>
                </c:pt>
                <c:pt idx="12">
                  <c:v>73.998000000000005</c:v>
                </c:pt>
                <c:pt idx="13">
                  <c:v>73.994</c:v>
                </c:pt>
                <c:pt idx="14">
                  <c:v>73.998000000000005</c:v>
                </c:pt>
                <c:pt idx="15">
                  <c:v>74.004999999999995</c:v>
                </c:pt>
                <c:pt idx="16">
                  <c:v>73.986000000000004</c:v>
                </c:pt>
                <c:pt idx="17">
                  <c:v>74.018000000000001</c:v>
                </c:pt>
                <c:pt idx="18">
                  <c:v>74.003</c:v>
                </c:pt>
                <c:pt idx="19">
                  <c:v>74.013000000000005</c:v>
                </c:pt>
                <c:pt idx="20">
                  <c:v>74.015000000000001</c:v>
                </c:pt>
                <c:pt idx="21">
                  <c:v>73.989999999999995</c:v>
                </c:pt>
                <c:pt idx="22">
                  <c:v>73.989999999999995</c:v>
                </c:pt>
                <c:pt idx="23">
                  <c:v>73.992999999999995</c:v>
                </c:pt>
                <c:pt idx="24">
                  <c:v>73.995000000000005</c:v>
                </c:pt>
                <c:pt idx="25">
                  <c:v>74.019000000000005</c:v>
                </c:pt>
                <c:pt idx="26">
                  <c:v>74.001000000000005</c:v>
                </c:pt>
                <c:pt idx="27">
                  <c:v>74.021000000000001</c:v>
                </c:pt>
                <c:pt idx="28">
                  <c:v>73.992999999999995</c:v>
                </c:pt>
                <c:pt idx="29">
                  <c:v>74.015000000000001</c:v>
                </c:pt>
                <c:pt idx="30">
                  <c:v>73.997</c:v>
                </c:pt>
                <c:pt idx="31">
                  <c:v>73.994</c:v>
                </c:pt>
                <c:pt idx="32">
                  <c:v>73.992999999999995</c:v>
                </c:pt>
                <c:pt idx="33">
                  <c:v>74.009</c:v>
                </c:pt>
                <c:pt idx="34">
                  <c:v>73.989999999999995</c:v>
                </c:pt>
                <c:pt idx="35">
                  <c:v>73.994</c:v>
                </c:pt>
                <c:pt idx="36">
                  <c:v>74.007000000000005</c:v>
                </c:pt>
                <c:pt idx="37">
                  <c:v>73.998000000000005</c:v>
                </c:pt>
                <c:pt idx="38">
                  <c:v>73.994</c:v>
                </c:pt>
                <c:pt idx="39">
                  <c:v>73.998000000000005</c:v>
                </c:pt>
                <c:pt idx="40">
                  <c:v>74.004999999999995</c:v>
                </c:pt>
                <c:pt idx="41">
                  <c:v>73.986000000000004</c:v>
                </c:pt>
                <c:pt idx="42">
                  <c:v>74.018000000000001</c:v>
                </c:pt>
                <c:pt idx="43">
                  <c:v>74.003</c:v>
                </c:pt>
                <c:pt idx="44">
                  <c:v>74.013000000000005</c:v>
                </c:pt>
                <c:pt idx="45">
                  <c:v>74.015000000000001</c:v>
                </c:pt>
                <c:pt idx="46">
                  <c:v>73.989999999999995</c:v>
                </c:pt>
                <c:pt idx="47">
                  <c:v>73.989999999999995</c:v>
                </c:pt>
                <c:pt idx="48">
                  <c:v>73.992999999999995</c:v>
                </c:pt>
                <c:pt idx="49">
                  <c:v>73.995000000000005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C26-4BB4-9BF8-8C861AAD340E}"/>
            </c:ext>
          </c:extLst>
        </c:ser>
        <c:ser>
          <c:idx val="3"/>
          <c:order val="5"/>
          <c:tx>
            <c:strRef>
              <c:f>Berechnung!$BI$4</c:f>
              <c:strCache>
                <c:ptCount val="1"/>
                <c:pt idx="0">
                  <c:v>Y4 Wert</c:v>
                </c:pt>
              </c:strCache>
            </c:strRef>
          </c:tx>
          <c:spPr>
            <a:ln w="12700">
              <a:noFill/>
            </a:ln>
          </c:spPr>
          <c:marker>
            <c:symbol val="circle"/>
            <c:size val="5"/>
          </c:marker>
          <c:xVal>
            <c:numRef>
              <c:f>Berechnung!$BE$5:$BE$204</c:f>
              <c:numCache>
                <c:formatCode>0.000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Berechnung!$BI$5:$BI$54</c:f>
              <c:numCache>
                <c:formatCode>0.000</c:formatCode>
                <c:ptCount val="50"/>
                <c:pt idx="0">
                  <c:v>73.992000000000004</c:v>
                </c:pt>
                <c:pt idx="1">
                  <c:v>74.010999999999996</c:v>
                </c:pt>
                <c:pt idx="2">
                  <c:v>74.004999999999995</c:v>
                </c:pt>
                <c:pt idx="3">
                  <c:v>74.015000000000001</c:v>
                </c:pt>
                <c:pt idx="4">
                  <c:v>73.989000000000004</c:v>
                </c:pt>
                <c:pt idx="5">
                  <c:v>73.984999999999999</c:v>
                </c:pt>
                <c:pt idx="6">
                  <c:v>74</c:v>
                </c:pt>
                <c:pt idx="7">
                  <c:v>74.015000000000001</c:v>
                </c:pt>
                <c:pt idx="8">
                  <c:v>74.004999999999995</c:v>
                </c:pt>
                <c:pt idx="9">
                  <c:v>74.007000000000005</c:v>
                </c:pt>
                <c:pt idx="10">
                  <c:v>73.995000000000005</c:v>
                </c:pt>
                <c:pt idx="11">
                  <c:v>74</c:v>
                </c:pt>
                <c:pt idx="12">
                  <c:v>73.997</c:v>
                </c:pt>
                <c:pt idx="13">
                  <c:v>74</c:v>
                </c:pt>
                <c:pt idx="14">
                  <c:v>73.998999999999995</c:v>
                </c:pt>
                <c:pt idx="15">
                  <c:v>73.998000000000005</c:v>
                </c:pt>
                <c:pt idx="16">
                  <c:v>74.004999999999995</c:v>
                </c:pt>
                <c:pt idx="17">
                  <c:v>74.003</c:v>
                </c:pt>
                <c:pt idx="18">
                  <c:v>74.004999999999995</c:v>
                </c:pt>
                <c:pt idx="19">
                  <c:v>74.02</c:v>
                </c:pt>
                <c:pt idx="20">
                  <c:v>74.004999999999995</c:v>
                </c:pt>
                <c:pt idx="21">
                  <c:v>74.006</c:v>
                </c:pt>
                <c:pt idx="22">
                  <c:v>74.009</c:v>
                </c:pt>
                <c:pt idx="23">
                  <c:v>74</c:v>
                </c:pt>
                <c:pt idx="24">
                  <c:v>74.016999999999996</c:v>
                </c:pt>
                <c:pt idx="25">
                  <c:v>73.992000000000004</c:v>
                </c:pt>
                <c:pt idx="26">
                  <c:v>74.010999999999996</c:v>
                </c:pt>
                <c:pt idx="27">
                  <c:v>74.004999999999995</c:v>
                </c:pt>
                <c:pt idx="28">
                  <c:v>74.015000000000001</c:v>
                </c:pt>
                <c:pt idx="29">
                  <c:v>73.989000000000004</c:v>
                </c:pt>
                <c:pt idx="30">
                  <c:v>73.984999999999999</c:v>
                </c:pt>
                <c:pt idx="31">
                  <c:v>74</c:v>
                </c:pt>
                <c:pt idx="32">
                  <c:v>74.015000000000001</c:v>
                </c:pt>
                <c:pt idx="33">
                  <c:v>74.004999999999995</c:v>
                </c:pt>
                <c:pt idx="34">
                  <c:v>74.007000000000005</c:v>
                </c:pt>
                <c:pt idx="35">
                  <c:v>73.995000000000005</c:v>
                </c:pt>
                <c:pt idx="36">
                  <c:v>74</c:v>
                </c:pt>
                <c:pt idx="37">
                  <c:v>73.997</c:v>
                </c:pt>
                <c:pt idx="38">
                  <c:v>74</c:v>
                </c:pt>
                <c:pt idx="39">
                  <c:v>73.998999999999995</c:v>
                </c:pt>
                <c:pt idx="40">
                  <c:v>73.998000000000005</c:v>
                </c:pt>
                <c:pt idx="41">
                  <c:v>74.004999999999995</c:v>
                </c:pt>
                <c:pt idx="42">
                  <c:v>74.003</c:v>
                </c:pt>
                <c:pt idx="43">
                  <c:v>74.004999999999995</c:v>
                </c:pt>
                <c:pt idx="44">
                  <c:v>74.02</c:v>
                </c:pt>
                <c:pt idx="45">
                  <c:v>74.004999999999995</c:v>
                </c:pt>
                <c:pt idx="46">
                  <c:v>74.006</c:v>
                </c:pt>
                <c:pt idx="47">
                  <c:v>74.009</c:v>
                </c:pt>
                <c:pt idx="48">
                  <c:v>74</c:v>
                </c:pt>
                <c:pt idx="49">
                  <c:v>74.016999999999996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C26-4BB4-9BF8-8C861AAD340E}"/>
            </c:ext>
          </c:extLst>
        </c:ser>
        <c:ser>
          <c:idx val="6"/>
          <c:order val="6"/>
          <c:tx>
            <c:strRef>
              <c:f>Berechnung!$BJ$4</c:f>
              <c:strCache>
                <c:ptCount val="1"/>
                <c:pt idx="0">
                  <c:v>Y5 Wert</c:v>
                </c:pt>
              </c:strCache>
            </c:strRef>
          </c:tx>
          <c:spPr>
            <a:ln w="12700">
              <a:noFill/>
            </a:ln>
          </c:spPr>
          <c:marker>
            <c:symbol val="circle"/>
            <c:size val="5"/>
          </c:marker>
          <c:xVal>
            <c:numRef>
              <c:f>Berechnung!$BE$5:$BE$204</c:f>
              <c:numCache>
                <c:formatCode>0.000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Berechnung!$BJ$5:$BJ$54</c:f>
              <c:numCache>
                <c:formatCode>0.000</c:formatCode>
                <c:ptCount val="50"/>
                <c:pt idx="0">
                  <c:v>74.007999999999996</c:v>
                </c:pt>
                <c:pt idx="1">
                  <c:v>74.004000000000005</c:v>
                </c:pt>
                <c:pt idx="2">
                  <c:v>74.001999999999995</c:v>
                </c:pt>
                <c:pt idx="3">
                  <c:v>74.009</c:v>
                </c:pt>
                <c:pt idx="4">
                  <c:v>74.013999999999996</c:v>
                </c:pt>
                <c:pt idx="5">
                  <c:v>73.992999999999995</c:v>
                </c:pt>
                <c:pt idx="6">
                  <c:v>74.004999999999995</c:v>
                </c:pt>
                <c:pt idx="7">
                  <c:v>73.988</c:v>
                </c:pt>
                <c:pt idx="8">
                  <c:v>74.004000000000005</c:v>
                </c:pt>
                <c:pt idx="9">
                  <c:v>73.995000000000005</c:v>
                </c:pt>
                <c:pt idx="10">
                  <c:v>73.989999999999995</c:v>
                </c:pt>
                <c:pt idx="11">
                  <c:v>73.995999999999995</c:v>
                </c:pt>
                <c:pt idx="12">
                  <c:v>74.012</c:v>
                </c:pt>
                <c:pt idx="13">
                  <c:v>73.983999999999995</c:v>
                </c:pt>
                <c:pt idx="14">
                  <c:v>74.007000000000005</c:v>
                </c:pt>
                <c:pt idx="15">
                  <c:v>73.995999999999995</c:v>
                </c:pt>
                <c:pt idx="16">
                  <c:v>74.007000000000005</c:v>
                </c:pt>
                <c:pt idx="17">
                  <c:v>74</c:v>
                </c:pt>
                <c:pt idx="18">
                  <c:v>73.997</c:v>
                </c:pt>
                <c:pt idx="19">
                  <c:v>74.003</c:v>
                </c:pt>
                <c:pt idx="20">
                  <c:v>73.995999999999995</c:v>
                </c:pt>
                <c:pt idx="21">
                  <c:v>74.009</c:v>
                </c:pt>
                <c:pt idx="22">
                  <c:v>74.013999999999996</c:v>
                </c:pt>
                <c:pt idx="23">
                  <c:v>74.010000000000005</c:v>
                </c:pt>
                <c:pt idx="24">
                  <c:v>74.013000000000005</c:v>
                </c:pt>
                <c:pt idx="25">
                  <c:v>74.007999999999996</c:v>
                </c:pt>
                <c:pt idx="26">
                  <c:v>74.004000000000005</c:v>
                </c:pt>
                <c:pt idx="27">
                  <c:v>74.001999999999995</c:v>
                </c:pt>
                <c:pt idx="28">
                  <c:v>74.009</c:v>
                </c:pt>
                <c:pt idx="29">
                  <c:v>74.013999999999996</c:v>
                </c:pt>
                <c:pt idx="30">
                  <c:v>73.992999999999995</c:v>
                </c:pt>
                <c:pt idx="31">
                  <c:v>74.004999999999995</c:v>
                </c:pt>
                <c:pt idx="32">
                  <c:v>73.988</c:v>
                </c:pt>
                <c:pt idx="33">
                  <c:v>74.004000000000005</c:v>
                </c:pt>
                <c:pt idx="34">
                  <c:v>73.995000000000005</c:v>
                </c:pt>
                <c:pt idx="35">
                  <c:v>73.989999999999995</c:v>
                </c:pt>
                <c:pt idx="36">
                  <c:v>73.995999999999995</c:v>
                </c:pt>
                <c:pt idx="37">
                  <c:v>74.012</c:v>
                </c:pt>
                <c:pt idx="38">
                  <c:v>73.983999999999995</c:v>
                </c:pt>
                <c:pt idx="39">
                  <c:v>74.007000000000005</c:v>
                </c:pt>
                <c:pt idx="40">
                  <c:v>73.995999999999995</c:v>
                </c:pt>
                <c:pt idx="41">
                  <c:v>74.007000000000005</c:v>
                </c:pt>
                <c:pt idx="42">
                  <c:v>74</c:v>
                </c:pt>
                <c:pt idx="43">
                  <c:v>73.997</c:v>
                </c:pt>
                <c:pt idx="44">
                  <c:v>74.003</c:v>
                </c:pt>
                <c:pt idx="45">
                  <c:v>73.995999999999995</c:v>
                </c:pt>
                <c:pt idx="46">
                  <c:v>74.009</c:v>
                </c:pt>
                <c:pt idx="47">
                  <c:v>74.013999999999996</c:v>
                </c:pt>
                <c:pt idx="48">
                  <c:v>74.010000000000005</c:v>
                </c:pt>
                <c:pt idx="49">
                  <c:v>74.013000000000005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C26-4BB4-9BF8-8C861AAD340E}"/>
            </c:ext>
          </c:extLst>
        </c:ser>
        <c:ser>
          <c:idx val="10"/>
          <c:order val="7"/>
          <c:tx>
            <c:strRef>
              <c:f>Berechnung!$BT$4</c:f>
              <c:strCache>
                <c:ptCount val="1"/>
                <c:pt idx="0">
                  <c:v> Mittelwert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Berechnung!$BE$5:$BE$204</c:f>
              <c:numCache>
                <c:formatCode>0.000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Berechnung!$BT$5:$BT$204</c:f>
              <c:numCache>
                <c:formatCode>0.000</c:formatCode>
                <c:ptCount val="200"/>
                <c:pt idx="0">
                  <c:v>74.001175999999987</c:v>
                </c:pt>
                <c:pt idx="1">
                  <c:v>74.001175999999987</c:v>
                </c:pt>
                <c:pt idx="2">
                  <c:v>74.001175999999987</c:v>
                </c:pt>
                <c:pt idx="3">
                  <c:v>74.001175999999987</c:v>
                </c:pt>
                <c:pt idx="4">
                  <c:v>74.001175999999987</c:v>
                </c:pt>
                <c:pt idx="5">
                  <c:v>74.001175999999987</c:v>
                </c:pt>
                <c:pt idx="6">
                  <c:v>74.001175999999987</c:v>
                </c:pt>
                <c:pt idx="7">
                  <c:v>74.001175999999987</c:v>
                </c:pt>
                <c:pt idx="8">
                  <c:v>74.001175999999987</c:v>
                </c:pt>
                <c:pt idx="9">
                  <c:v>74.001175999999987</c:v>
                </c:pt>
                <c:pt idx="10">
                  <c:v>74.001175999999987</c:v>
                </c:pt>
                <c:pt idx="11">
                  <c:v>74.001175999999987</c:v>
                </c:pt>
                <c:pt idx="12">
                  <c:v>74.001175999999987</c:v>
                </c:pt>
                <c:pt idx="13">
                  <c:v>74.001175999999987</c:v>
                </c:pt>
                <c:pt idx="14">
                  <c:v>74.001175999999987</c:v>
                </c:pt>
                <c:pt idx="15">
                  <c:v>74.001175999999987</c:v>
                </c:pt>
                <c:pt idx="16">
                  <c:v>74.001175999999987</c:v>
                </c:pt>
                <c:pt idx="17">
                  <c:v>74.001175999999987</c:v>
                </c:pt>
                <c:pt idx="18">
                  <c:v>74.001175999999987</c:v>
                </c:pt>
                <c:pt idx="19">
                  <c:v>74.001175999999987</c:v>
                </c:pt>
                <c:pt idx="20">
                  <c:v>74.001175999999987</c:v>
                </c:pt>
                <c:pt idx="21">
                  <c:v>74.001175999999987</c:v>
                </c:pt>
                <c:pt idx="22">
                  <c:v>74.001175999999987</c:v>
                </c:pt>
                <c:pt idx="23">
                  <c:v>74.001175999999987</c:v>
                </c:pt>
                <c:pt idx="24">
                  <c:v>74.001175999999987</c:v>
                </c:pt>
                <c:pt idx="25">
                  <c:v>74.001175999999987</c:v>
                </c:pt>
                <c:pt idx="26">
                  <c:v>74.001175999999987</c:v>
                </c:pt>
                <c:pt idx="27">
                  <c:v>74.001175999999987</c:v>
                </c:pt>
                <c:pt idx="28">
                  <c:v>74.001175999999987</c:v>
                </c:pt>
                <c:pt idx="29">
                  <c:v>74.001175999999987</c:v>
                </c:pt>
                <c:pt idx="30">
                  <c:v>74.001175999999987</c:v>
                </c:pt>
                <c:pt idx="31">
                  <c:v>74.001175999999987</c:v>
                </c:pt>
                <c:pt idx="32">
                  <c:v>74.001175999999987</c:v>
                </c:pt>
                <c:pt idx="33">
                  <c:v>74.001175999999987</c:v>
                </c:pt>
                <c:pt idx="34">
                  <c:v>74.001175999999987</c:v>
                </c:pt>
                <c:pt idx="35">
                  <c:v>74.001175999999987</c:v>
                </c:pt>
                <c:pt idx="36">
                  <c:v>74.001175999999987</c:v>
                </c:pt>
                <c:pt idx="37">
                  <c:v>74.001175999999987</c:v>
                </c:pt>
                <c:pt idx="38">
                  <c:v>74.001175999999987</c:v>
                </c:pt>
                <c:pt idx="39">
                  <c:v>74.001175999999987</c:v>
                </c:pt>
                <c:pt idx="40">
                  <c:v>74.001175999999987</c:v>
                </c:pt>
                <c:pt idx="41">
                  <c:v>74.001175999999987</c:v>
                </c:pt>
                <c:pt idx="42">
                  <c:v>74.001175999999987</c:v>
                </c:pt>
                <c:pt idx="43">
                  <c:v>74.001175999999987</c:v>
                </c:pt>
                <c:pt idx="44">
                  <c:v>74.001175999999987</c:v>
                </c:pt>
                <c:pt idx="45">
                  <c:v>74.001175999999987</c:v>
                </c:pt>
                <c:pt idx="46">
                  <c:v>74.001175999999987</c:v>
                </c:pt>
                <c:pt idx="47">
                  <c:v>74.001175999999987</c:v>
                </c:pt>
                <c:pt idx="48">
                  <c:v>74.001175999999987</c:v>
                </c:pt>
                <c:pt idx="49">
                  <c:v>74.001175999999987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C26-4BB4-9BF8-8C861AAD340E}"/>
            </c:ext>
          </c:extLst>
        </c:ser>
        <c:ser>
          <c:idx val="8"/>
          <c:order val="8"/>
          <c:tx>
            <c:strRef>
              <c:f>Berechnung!$BR$4</c:f>
              <c:strCache>
                <c:ptCount val="1"/>
                <c:pt idx="0">
                  <c:v> - 3 Sigma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xVal>
            <c:numRef>
              <c:f>Berechnung!$BE$5:$BE$204</c:f>
              <c:numCache>
                <c:formatCode>0.000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Berechnung!$BR$5:$BR$204</c:f>
              <c:numCache>
                <c:formatCode>0.000</c:formatCode>
                <c:ptCount val="200"/>
                <c:pt idx="0">
                  <c:v>73.970640859666574</c:v>
                </c:pt>
                <c:pt idx="1">
                  <c:v>73.970640859666574</c:v>
                </c:pt>
                <c:pt idx="2">
                  <c:v>73.970640859666574</c:v>
                </c:pt>
                <c:pt idx="3">
                  <c:v>73.970640859666574</c:v>
                </c:pt>
                <c:pt idx="4">
                  <c:v>73.970640859666574</c:v>
                </c:pt>
                <c:pt idx="5">
                  <c:v>73.970640859666574</c:v>
                </c:pt>
                <c:pt idx="6">
                  <c:v>73.970640859666574</c:v>
                </c:pt>
                <c:pt idx="7">
                  <c:v>73.970640859666574</c:v>
                </c:pt>
                <c:pt idx="8">
                  <c:v>73.970640859666574</c:v>
                </c:pt>
                <c:pt idx="9">
                  <c:v>73.970640859666574</c:v>
                </c:pt>
                <c:pt idx="10">
                  <c:v>73.970640859666574</c:v>
                </c:pt>
                <c:pt idx="11">
                  <c:v>73.970640859666574</c:v>
                </c:pt>
                <c:pt idx="12">
                  <c:v>73.970640859666574</c:v>
                </c:pt>
                <c:pt idx="13">
                  <c:v>73.970640859666574</c:v>
                </c:pt>
                <c:pt idx="14">
                  <c:v>73.970640859666574</c:v>
                </c:pt>
                <c:pt idx="15">
                  <c:v>73.970640859666574</c:v>
                </c:pt>
                <c:pt idx="16">
                  <c:v>73.970640859666574</c:v>
                </c:pt>
                <c:pt idx="17">
                  <c:v>73.970640859666574</c:v>
                </c:pt>
                <c:pt idx="18">
                  <c:v>73.970640859666574</c:v>
                </c:pt>
                <c:pt idx="19">
                  <c:v>73.970640859666574</c:v>
                </c:pt>
                <c:pt idx="20">
                  <c:v>73.970640859666574</c:v>
                </c:pt>
                <c:pt idx="21">
                  <c:v>73.970640859666574</c:v>
                </c:pt>
                <c:pt idx="22">
                  <c:v>73.970640859666574</c:v>
                </c:pt>
                <c:pt idx="23">
                  <c:v>73.970640859666574</c:v>
                </c:pt>
                <c:pt idx="24">
                  <c:v>73.970640859666574</c:v>
                </c:pt>
                <c:pt idx="25">
                  <c:v>73.970640859666574</c:v>
                </c:pt>
                <c:pt idx="26">
                  <c:v>73.970640859666574</c:v>
                </c:pt>
                <c:pt idx="27">
                  <c:v>73.970640859666574</c:v>
                </c:pt>
                <c:pt idx="28">
                  <c:v>73.970640859666574</c:v>
                </c:pt>
                <c:pt idx="29">
                  <c:v>73.970640859666574</c:v>
                </c:pt>
                <c:pt idx="30">
                  <c:v>73.970640859666574</c:v>
                </c:pt>
                <c:pt idx="31">
                  <c:v>73.970640859666574</c:v>
                </c:pt>
                <c:pt idx="32">
                  <c:v>73.970640859666574</c:v>
                </c:pt>
                <c:pt idx="33">
                  <c:v>73.970640859666574</c:v>
                </c:pt>
                <c:pt idx="34">
                  <c:v>73.970640859666574</c:v>
                </c:pt>
                <c:pt idx="35">
                  <c:v>73.970640859666574</c:v>
                </c:pt>
                <c:pt idx="36">
                  <c:v>73.970640859666574</c:v>
                </c:pt>
                <c:pt idx="37">
                  <c:v>73.970640859666574</c:v>
                </c:pt>
                <c:pt idx="38">
                  <c:v>73.970640859666574</c:v>
                </c:pt>
                <c:pt idx="39">
                  <c:v>73.970640859666574</c:v>
                </c:pt>
                <c:pt idx="40">
                  <c:v>73.970640859666574</c:v>
                </c:pt>
                <c:pt idx="41">
                  <c:v>73.970640859666574</c:v>
                </c:pt>
                <c:pt idx="42">
                  <c:v>73.970640859666574</c:v>
                </c:pt>
                <c:pt idx="43">
                  <c:v>73.970640859666574</c:v>
                </c:pt>
                <c:pt idx="44">
                  <c:v>73.970640859666574</c:v>
                </c:pt>
                <c:pt idx="45">
                  <c:v>73.970640859666574</c:v>
                </c:pt>
                <c:pt idx="46">
                  <c:v>73.970640859666574</c:v>
                </c:pt>
                <c:pt idx="47">
                  <c:v>73.970640859666574</c:v>
                </c:pt>
                <c:pt idx="48">
                  <c:v>73.970640859666574</c:v>
                </c:pt>
                <c:pt idx="49">
                  <c:v>73.970640859666574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C26-4BB4-9BF8-8C861AAD340E}"/>
            </c:ext>
          </c:extLst>
        </c:ser>
        <c:ser>
          <c:idx val="4"/>
          <c:order val="9"/>
          <c:tx>
            <c:strRef>
              <c:f>Berechnung!$BM$4</c:f>
              <c:strCache>
                <c:ptCount val="1"/>
                <c:pt idx="0">
                  <c:v>UGW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Berechnung!$BE$5:$BE$204</c:f>
              <c:numCache>
                <c:formatCode>0.000</c:formatCode>
                <c:ptCount val="2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Berechnung!$BM$5:$BM$204</c:f>
              <c:numCache>
                <c:formatCode>0.000</c:formatCode>
                <c:ptCount val="200"/>
                <c:pt idx="0">
                  <c:v>73.95</c:v>
                </c:pt>
                <c:pt idx="1">
                  <c:v>73.95</c:v>
                </c:pt>
                <c:pt idx="2">
                  <c:v>73.95</c:v>
                </c:pt>
                <c:pt idx="3">
                  <c:v>73.95</c:v>
                </c:pt>
                <c:pt idx="4">
                  <c:v>73.95</c:v>
                </c:pt>
                <c:pt idx="5">
                  <c:v>73.95</c:v>
                </c:pt>
                <c:pt idx="6">
                  <c:v>73.95</c:v>
                </c:pt>
                <c:pt idx="7">
                  <c:v>73.95</c:v>
                </c:pt>
                <c:pt idx="8">
                  <c:v>73.95</c:v>
                </c:pt>
                <c:pt idx="9">
                  <c:v>73.95</c:v>
                </c:pt>
                <c:pt idx="10">
                  <c:v>73.95</c:v>
                </c:pt>
                <c:pt idx="11">
                  <c:v>73.95</c:v>
                </c:pt>
                <c:pt idx="12">
                  <c:v>73.95</c:v>
                </c:pt>
                <c:pt idx="13">
                  <c:v>73.95</c:v>
                </c:pt>
                <c:pt idx="14">
                  <c:v>73.95</c:v>
                </c:pt>
                <c:pt idx="15">
                  <c:v>73.95</c:v>
                </c:pt>
                <c:pt idx="16">
                  <c:v>73.95</c:v>
                </c:pt>
                <c:pt idx="17">
                  <c:v>73.95</c:v>
                </c:pt>
                <c:pt idx="18">
                  <c:v>73.95</c:v>
                </c:pt>
                <c:pt idx="19">
                  <c:v>73.95</c:v>
                </c:pt>
                <c:pt idx="20">
                  <c:v>73.95</c:v>
                </c:pt>
                <c:pt idx="21">
                  <c:v>73.95</c:v>
                </c:pt>
                <c:pt idx="22">
                  <c:v>73.95</c:v>
                </c:pt>
                <c:pt idx="23">
                  <c:v>73.95</c:v>
                </c:pt>
                <c:pt idx="24">
                  <c:v>73.95</c:v>
                </c:pt>
                <c:pt idx="25">
                  <c:v>73.95</c:v>
                </c:pt>
                <c:pt idx="26">
                  <c:v>73.95</c:v>
                </c:pt>
                <c:pt idx="27">
                  <c:v>73.95</c:v>
                </c:pt>
                <c:pt idx="28">
                  <c:v>73.95</c:v>
                </c:pt>
                <c:pt idx="29">
                  <c:v>73.95</c:v>
                </c:pt>
                <c:pt idx="30">
                  <c:v>73.95</c:v>
                </c:pt>
                <c:pt idx="31">
                  <c:v>73.95</c:v>
                </c:pt>
                <c:pt idx="32">
                  <c:v>73.95</c:v>
                </c:pt>
                <c:pt idx="33">
                  <c:v>73.95</c:v>
                </c:pt>
                <c:pt idx="34">
                  <c:v>73.95</c:v>
                </c:pt>
                <c:pt idx="35">
                  <c:v>73.95</c:v>
                </c:pt>
                <c:pt idx="36">
                  <c:v>73.95</c:v>
                </c:pt>
                <c:pt idx="37">
                  <c:v>73.95</c:v>
                </c:pt>
                <c:pt idx="38">
                  <c:v>73.95</c:v>
                </c:pt>
                <c:pt idx="39">
                  <c:v>73.95</c:v>
                </c:pt>
                <c:pt idx="40">
                  <c:v>73.95</c:v>
                </c:pt>
                <c:pt idx="41">
                  <c:v>73.95</c:v>
                </c:pt>
                <c:pt idx="42">
                  <c:v>73.95</c:v>
                </c:pt>
                <c:pt idx="43">
                  <c:v>73.95</c:v>
                </c:pt>
                <c:pt idx="44">
                  <c:v>73.95</c:v>
                </c:pt>
                <c:pt idx="45">
                  <c:v>73.95</c:v>
                </c:pt>
                <c:pt idx="46">
                  <c:v>73.95</c:v>
                </c:pt>
                <c:pt idx="47">
                  <c:v>73.95</c:v>
                </c:pt>
                <c:pt idx="48">
                  <c:v>73.95</c:v>
                </c:pt>
                <c:pt idx="49">
                  <c:v>73.95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C26-4BB4-9BF8-8C861AAD34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299544"/>
        <c:axId val="392305816"/>
      </c:scatterChart>
      <c:valAx>
        <c:axId val="392299544"/>
        <c:scaling>
          <c:orientation val="minMax"/>
          <c:min val="0"/>
        </c:scaling>
        <c:delete val="0"/>
        <c:axPos val="b"/>
        <c:title>
          <c:tx>
            <c:strRef>
              <c:f>'Auswertung und Diagramm'!$B$4</c:f>
              <c:strCache>
                <c:ptCount val="1"/>
              </c:strCache>
            </c:strRef>
          </c:tx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92305816"/>
        <c:crosses val="autoZero"/>
        <c:crossBetween val="midCat"/>
      </c:valAx>
      <c:valAx>
        <c:axId val="392305816"/>
        <c:scaling>
          <c:orientation val="minMax"/>
        </c:scaling>
        <c:delete val="0"/>
        <c:axPos val="l"/>
        <c:title>
          <c:tx>
            <c:strRef>
              <c:f>'Auswertung und Diagramm'!$R$14</c:f>
              <c:strCache>
                <c:ptCount val="1"/>
                <c:pt idx="0">
                  <c:v>mm</c:v>
                </c:pt>
              </c:strCache>
            </c:strRef>
          </c:tx>
          <c:overlay val="0"/>
          <c:txPr>
            <a:bodyPr/>
            <a:lstStyle/>
            <a:p>
              <a:pPr>
                <a:defRPr sz="12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e-DE"/>
            </a:p>
          </c:txPr>
        </c:title>
        <c:numFmt formatCode="0.0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92299544"/>
        <c:crosses val="autoZero"/>
        <c:crossBetween val="midCat"/>
      </c:valAx>
      <c:spPr>
        <a:solidFill>
          <a:schemeClr val="bg1"/>
        </a:solidFill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8409440377741727"/>
          <c:y val="0.17551971560959206"/>
          <c:w val="0.11978000642670267"/>
          <c:h val="0.65117481724740411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0"/>
    <c:dispBlanksAs val="gap"/>
    <c:showDLblsOverMax val="0"/>
  </c:chart>
  <c:spPr>
    <a:ln w="28575">
      <a:solidFill>
        <a:schemeClr val="tx1"/>
      </a:solidFill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146050</xdr:rowOff>
    </xdr:from>
    <xdr:to>
      <xdr:col>21</xdr:col>
      <xdr:colOff>615950</xdr:colOff>
      <xdr:row>53</xdr:row>
      <xdr:rowOff>156922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46050"/>
          <a:ext cx="16452850" cy="9770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22514</xdr:colOff>
      <xdr:row>2</xdr:row>
      <xdr:rowOff>103909</xdr:rowOff>
    </xdr:from>
    <xdr:to>
      <xdr:col>25</xdr:col>
      <xdr:colOff>15586</xdr:colOff>
      <xdr:row>21</xdr:row>
      <xdr:rowOff>103909</xdr:rowOff>
    </xdr:to>
    <xdr:graphicFrame macro="">
      <xdr:nvGraphicFramePr>
        <xdr:cNvPr id="1263" name="Diagramm 3">
          <a:extLst>
            <a:ext uri="{FF2B5EF4-FFF2-40B4-BE49-F238E27FC236}">
              <a16:creationId xmlns:a16="http://schemas.microsoft.com/office/drawing/2014/main" id="{00000000-0008-0000-0200-0000E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30306</xdr:colOff>
      <xdr:row>21</xdr:row>
      <xdr:rowOff>190499</xdr:rowOff>
    </xdr:from>
    <xdr:to>
      <xdr:col>25</xdr:col>
      <xdr:colOff>-1</xdr:colOff>
      <xdr:row>42</xdr:row>
      <xdr:rowOff>103909</xdr:rowOff>
    </xdr:to>
    <xdr:graphicFrame macro="">
      <xdr:nvGraphicFramePr>
        <xdr:cNvPr id="1264" name="Diagramm 2">
          <a:extLst>
            <a:ext uri="{FF2B5EF4-FFF2-40B4-BE49-F238E27FC236}">
              <a16:creationId xmlns:a16="http://schemas.microsoft.com/office/drawing/2014/main" id="{00000000-0008-0000-0200-0000F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21</xdr:row>
      <xdr:rowOff>118012</xdr:rowOff>
    </xdr:from>
    <xdr:to>
      <xdr:col>15</xdr:col>
      <xdr:colOff>1392629</xdr:colOff>
      <xdr:row>36</xdr:row>
      <xdr:rowOff>72984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173181</xdr:colOff>
      <xdr:row>36</xdr:row>
      <xdr:rowOff>138545</xdr:rowOff>
    </xdr:from>
    <xdr:to>
      <xdr:col>15</xdr:col>
      <xdr:colOff>1385455</xdr:colOff>
      <xdr:row>54</xdr:row>
      <xdr:rowOff>131618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2</xdr:row>
      <xdr:rowOff>138298</xdr:rowOff>
    </xdr:from>
    <xdr:to>
      <xdr:col>15</xdr:col>
      <xdr:colOff>1396341</xdr:colOff>
      <xdr:row>21</xdr:row>
      <xdr:rowOff>55170</xdr:rowOff>
    </xdr:to>
    <xdr:graphicFrame macro="">
      <xdr:nvGraphicFramePr>
        <xdr:cNvPr id="8" name="Chart 6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7</xdr:col>
      <xdr:colOff>133297</xdr:colOff>
      <xdr:row>30</xdr:row>
      <xdr:rowOff>46159</xdr:rowOff>
    </xdr:from>
    <xdr:ext cx="16613870" cy="1469954"/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19813889">
          <a:off x="2921344" y="7725690"/>
          <a:ext cx="16613870" cy="1469954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de-DE" sz="8800" b="0" cap="none" spc="0">
              <a:ln w="0"/>
              <a:solidFill>
                <a:sysClr val="windowText" lastClr="00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www.sixsigmablackbelt.de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</xdr:colOff>
      <xdr:row>5</xdr:row>
      <xdr:rowOff>95250</xdr:rowOff>
    </xdr:from>
    <xdr:to>
      <xdr:col>17</xdr:col>
      <xdr:colOff>150567</xdr:colOff>
      <xdr:row>37</xdr:row>
      <xdr:rowOff>123825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7737" y="1000125"/>
          <a:ext cx="7756280" cy="5819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Maschinenfaehigkeit_Vorlage_Excel_kurz_2022092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HinweisMakro"/>
      <sheetName val="Eingabe und Diagramm"/>
      <sheetName val="Berechnung"/>
    </sheetNames>
    <sheetDataSet>
      <sheetData sheetId="0"/>
      <sheetData sheetId="1"/>
      <sheetData sheetId="2">
        <row r="13">
          <cell r="O13" t="str">
            <v>Länge</v>
          </cell>
        </row>
        <row r="14">
          <cell r="O14" t="str">
            <v>mm</v>
          </cell>
        </row>
        <row r="15">
          <cell r="P15">
            <v>19</v>
          </cell>
        </row>
        <row r="16">
          <cell r="P16">
            <v>16</v>
          </cell>
        </row>
        <row r="17">
          <cell r="P17">
            <v>23</v>
          </cell>
        </row>
        <row r="18">
          <cell r="P18">
            <v>12</v>
          </cell>
        </row>
      </sheetData>
      <sheetData sheetId="3">
        <row r="5">
          <cell r="C5">
            <v>20</v>
          </cell>
          <cell r="BG5">
            <v>0.99062008739097496</v>
          </cell>
          <cell r="BI5">
            <v>-9.0206575944926026</v>
          </cell>
        </row>
        <row r="6">
          <cell r="C6">
            <v>21</v>
          </cell>
          <cell r="BG6">
            <v>0.98539517883302941</v>
          </cell>
          <cell r="BI6">
            <v>-22.694131883996867</v>
          </cell>
        </row>
        <row r="7">
          <cell r="C7">
            <v>21.5</v>
          </cell>
          <cell r="S7">
            <v>0.81169379839801115</v>
          </cell>
          <cell r="T7">
            <v>18.899999999999999</v>
          </cell>
          <cell r="U7">
            <v>7444.2200969109872</v>
          </cell>
          <cell r="V7">
            <v>0</v>
          </cell>
          <cell r="BG7">
            <v>0.9819515235245122</v>
          </cell>
          <cell r="BI7">
            <v>-35.846841908209001</v>
          </cell>
        </row>
        <row r="8">
          <cell r="C8">
            <v>19</v>
          </cell>
          <cell r="R8">
            <v>104</v>
          </cell>
          <cell r="S8">
            <v>1.1672515640726955</v>
          </cell>
          <cell r="T8">
            <v>5.3999999999999986</v>
          </cell>
          <cell r="U8">
            <v>231.10248282087741</v>
          </cell>
          <cell r="V8">
            <v>0</v>
          </cell>
          <cell r="BG8">
            <v>0.97296090434153881</v>
          </cell>
          <cell r="BI8">
            <v>-46.114270475760833</v>
          </cell>
        </row>
        <row r="9">
          <cell r="C9">
            <v>19</v>
          </cell>
          <cell r="R9">
            <v>18.871153846153842</v>
          </cell>
          <cell r="S9">
            <v>0.98947268123535337</v>
          </cell>
          <cell r="T9">
            <v>16.100000000000001</v>
          </cell>
          <cell r="U9">
            <v>7675.3225797318646</v>
          </cell>
          <cell r="V9">
            <v>0</v>
          </cell>
          <cell r="BG9">
            <v>0.96050578606005688</v>
          </cell>
          <cell r="BI9">
            <v>-52.853700740277134</v>
          </cell>
        </row>
        <row r="10">
          <cell r="C10">
            <v>20.399999999999999</v>
          </cell>
          <cell r="R10">
            <v>1.1790792093522857</v>
          </cell>
          <cell r="S10">
            <v>0.81169379839801115</v>
          </cell>
          <cell r="T10">
            <v>21.5</v>
          </cell>
          <cell r="BG10">
            <v>0.9527155421528718</v>
          </cell>
          <cell r="BI10">
            <v>-62.618665334178388</v>
          </cell>
        </row>
        <row r="11">
          <cell r="C11">
            <v>18.3</v>
          </cell>
          <cell r="BG11">
            <v>0.9527155421528718</v>
          </cell>
          <cell r="BI11">
            <v>-71.937471548028128</v>
          </cell>
        </row>
        <row r="12">
          <cell r="C12">
            <v>19.899999999999999</v>
          </cell>
          <cell r="BG12">
            <v>0.93347081410358568</v>
          </cell>
          <cell r="BI12">
            <v>-77.88288862890829</v>
          </cell>
        </row>
        <row r="13">
          <cell r="C13">
            <v>18.7</v>
          </cell>
          <cell r="BG13">
            <v>0.93347081410358568</v>
          </cell>
          <cell r="BI13">
            <v>-88.267273779429388</v>
          </cell>
        </row>
        <row r="14">
          <cell r="C14">
            <v>18</v>
          </cell>
          <cell r="BG14">
            <v>0.93347081410358568</v>
          </cell>
          <cell r="BI14">
            <v>-95.746349369890467</v>
          </cell>
        </row>
        <row r="15">
          <cell r="C15">
            <v>17.7</v>
          </cell>
          <cell r="BG15">
            <v>0.92180794455986981</v>
          </cell>
          <cell r="BI15">
            <v>-102.43283889868233</v>
          </cell>
        </row>
        <row r="16">
          <cell r="C16">
            <v>19.100000000000001</v>
          </cell>
          <cell r="BG16">
            <v>0.92180794455986981</v>
          </cell>
          <cell r="BI16">
            <v>-112.18834736522351</v>
          </cell>
        </row>
        <row r="17">
          <cell r="C17">
            <v>19.7</v>
          </cell>
          <cell r="BG17">
            <v>0.90865631819703241</v>
          </cell>
          <cell r="BI17">
            <v>-118.0573291777547</v>
          </cell>
        </row>
        <row r="18">
          <cell r="C18">
            <v>18.100000000000001</v>
          </cell>
          <cell r="BG18">
            <v>0.90865631819703241</v>
          </cell>
          <cell r="BI18">
            <v>-123.53495617061071</v>
          </cell>
        </row>
        <row r="19">
          <cell r="C19">
            <v>18.399999999999999</v>
          </cell>
          <cell r="BG19">
            <v>0.90865631819703241</v>
          </cell>
          <cell r="BI19">
            <v>-128.59675652386289</v>
          </cell>
        </row>
        <row r="20">
          <cell r="C20">
            <v>17.5</v>
          </cell>
          <cell r="BG20">
            <v>0.87756541444999936</v>
          </cell>
          <cell r="BI20">
            <v>-124.19493714392094</v>
          </cell>
        </row>
        <row r="21">
          <cell r="C21">
            <v>18.899999999999999</v>
          </cell>
          <cell r="BG21">
            <v>0.87756541444999936</v>
          </cell>
          <cell r="BI21">
            <v>-132.20751373385133</v>
          </cell>
        </row>
        <row r="22">
          <cell r="C22">
            <v>19</v>
          </cell>
          <cell r="BG22">
            <v>0.85950326765535445</v>
          </cell>
          <cell r="BI22">
            <v>-130.87696023699235</v>
          </cell>
        </row>
        <row r="23">
          <cell r="C23">
            <v>20.5</v>
          </cell>
          <cell r="BG23">
            <v>0.83971283627858995</v>
          </cell>
          <cell r="BI23">
            <v>-133.47968197936041</v>
          </cell>
        </row>
        <row r="24">
          <cell r="C24">
            <v>17.3</v>
          </cell>
          <cell r="BG24">
            <v>0.83971283627858995</v>
          </cell>
          <cell r="BI24">
            <v>-140.6947999241907</v>
          </cell>
        </row>
        <row r="25">
          <cell r="C25">
            <v>18.3</v>
          </cell>
          <cell r="BG25">
            <v>0.81818407131443405</v>
          </cell>
          <cell r="BI25">
            <v>-142.74277746935903</v>
          </cell>
        </row>
        <row r="26">
          <cell r="C26">
            <v>18.399999999999999</v>
          </cell>
          <cell r="BG26">
            <v>0.79493203808860202</v>
          </cell>
          <cell r="BI26">
            <v>-139.21548891970937</v>
          </cell>
        </row>
        <row r="27">
          <cell r="C27">
            <v>18.600000000000001</v>
          </cell>
          <cell r="BG27">
            <v>0.7699986833467225</v>
          </cell>
          <cell r="BI27">
            <v>-140.52716648958207</v>
          </cell>
        </row>
        <row r="28">
          <cell r="C28">
            <v>19.8</v>
          </cell>
          <cell r="BG28">
            <v>0.7699986833467225</v>
          </cell>
          <cell r="BI28">
            <v>-146.77281833356349</v>
          </cell>
        </row>
        <row r="29">
          <cell r="C29">
            <v>20.2</v>
          </cell>
          <cell r="BG29">
            <v>0.7699986833467225</v>
          </cell>
          <cell r="BI29">
            <v>-147.23811977280741</v>
          </cell>
        </row>
        <row r="30">
          <cell r="C30">
            <v>18.5</v>
          </cell>
          <cell r="BG30">
            <v>0.74345394431180678</v>
          </cell>
          <cell r="BI30">
            <v>-147.67745731053466</v>
          </cell>
        </row>
        <row r="31">
          <cell r="C31">
            <v>18.5</v>
          </cell>
          <cell r="BG31">
            <v>0.74345394431180678</v>
          </cell>
          <cell r="BI31">
            <v>-147.51165367242385</v>
          </cell>
        </row>
        <row r="32">
          <cell r="C32">
            <v>18</v>
          </cell>
          <cell r="BG32">
            <v>0.74345394431180678</v>
          </cell>
          <cell r="BI32">
            <v>-153.07813116949646</v>
          </cell>
        </row>
        <row r="33">
          <cell r="C33">
            <v>20.9</v>
          </cell>
          <cell r="BG33">
            <v>0.68595136097464993</v>
          </cell>
          <cell r="BI33">
            <v>-147.11694733782602</v>
          </cell>
        </row>
        <row r="34">
          <cell r="C34">
            <v>18.100000000000001</v>
          </cell>
          <cell r="BG34">
            <v>0.68595136097464993</v>
          </cell>
          <cell r="BI34">
            <v>-145.97104092579491</v>
          </cell>
        </row>
        <row r="35">
          <cell r="C35">
            <v>19.399999999999999</v>
          </cell>
          <cell r="BG35">
            <v>0.68595136097464993</v>
          </cell>
          <cell r="BI35">
            <v>-150.91921180463541</v>
          </cell>
        </row>
        <row r="36">
          <cell r="C36">
            <v>20.5</v>
          </cell>
          <cell r="BG36">
            <v>0.65527248312718145</v>
          </cell>
          <cell r="BI36">
            <v>-149.99537800061287</v>
          </cell>
        </row>
        <row r="37">
          <cell r="C37">
            <v>20.399999999999999</v>
          </cell>
          <cell r="BG37">
            <v>0.65527248312718145</v>
          </cell>
          <cell r="BI37">
            <v>-148.15839542939852</v>
          </cell>
        </row>
        <row r="38">
          <cell r="C38">
            <v>16.100000000000001</v>
          </cell>
          <cell r="BG38">
            <v>0.65527248312718145</v>
          </cell>
          <cell r="BI38">
            <v>-152.71711528876463</v>
          </cell>
        </row>
        <row r="39">
          <cell r="C39">
            <v>18.7</v>
          </cell>
          <cell r="BG39">
            <v>0.62353671119194409</v>
          </cell>
          <cell r="BI39">
            <v>-151.19926478163634</v>
          </cell>
        </row>
        <row r="40">
          <cell r="C40">
            <v>18.8</v>
          </cell>
          <cell r="BG40">
            <v>0.62353671119194409</v>
          </cell>
          <cell r="BI40">
            <v>-148.75029790352565</v>
          </cell>
        </row>
        <row r="41">
          <cell r="C41">
            <v>17.3</v>
          </cell>
          <cell r="BG41">
            <v>0.62353671119194409</v>
          </cell>
          <cell r="BI41">
            <v>-152.94044714024469</v>
          </cell>
        </row>
        <row r="42">
          <cell r="C42">
            <v>18.100000000000001</v>
          </cell>
          <cell r="BG42">
            <v>0.62353671119194409</v>
          </cell>
          <cell r="BI42">
            <v>-157.13059637696372</v>
          </cell>
        </row>
        <row r="43">
          <cell r="C43">
            <v>19.899999999999999</v>
          </cell>
          <cell r="BG43">
            <v>0.62353671119194409</v>
          </cell>
          <cell r="BI43">
            <v>-161.32074561368276</v>
          </cell>
        </row>
        <row r="44">
          <cell r="C44">
            <v>19.600000000000001</v>
          </cell>
          <cell r="BG44">
            <v>0.59094278889004315</v>
          </cell>
          <cell r="BI44">
            <v>-151.76068063184695</v>
          </cell>
        </row>
        <row r="45">
          <cell r="C45">
            <v>18.399999999999999</v>
          </cell>
          <cell r="BG45">
            <v>0.59094278889004315</v>
          </cell>
          <cell r="BI45">
            <v>-155.60272317948863</v>
          </cell>
        </row>
        <row r="46">
          <cell r="C46">
            <v>19.5</v>
          </cell>
          <cell r="BG46">
            <v>0.59094278889004315</v>
          </cell>
          <cell r="BI46">
            <v>-152.31308523294828</v>
          </cell>
        </row>
        <row r="47">
          <cell r="C47">
            <v>16.8</v>
          </cell>
          <cell r="BG47">
            <v>0.55770729410460218</v>
          </cell>
          <cell r="BI47">
            <v>-149.34334638770039</v>
          </cell>
        </row>
        <row r="48">
          <cell r="C48">
            <v>17.100000000000001</v>
          </cell>
          <cell r="BG48">
            <v>0.55770729410460218</v>
          </cell>
          <cell r="BI48">
            <v>-145.81555390482453</v>
          </cell>
        </row>
        <row r="49">
          <cell r="C49">
            <v>18.899999999999999</v>
          </cell>
          <cell r="BG49">
            <v>0.55770729410460218</v>
          </cell>
          <cell r="BI49">
            <v>-149.16763560378601</v>
          </cell>
        </row>
        <row r="50">
          <cell r="C50">
            <v>19.7</v>
          </cell>
          <cell r="BG50">
            <v>0.55770729410460218</v>
          </cell>
          <cell r="BI50">
            <v>-152.51971730274749</v>
          </cell>
        </row>
        <row r="51">
          <cell r="C51">
            <v>19.7</v>
          </cell>
          <cell r="BG51">
            <v>0.52406034939153057</v>
          </cell>
          <cell r="BI51">
            <v>-149.05311634746414</v>
          </cell>
        </row>
        <row r="52">
          <cell r="C52">
            <v>19.2</v>
          </cell>
          <cell r="BG52">
            <v>0.52406034939153057</v>
          </cell>
          <cell r="BI52">
            <v>-145.03171059243346</v>
          </cell>
        </row>
        <row r="53">
          <cell r="C53">
            <v>20.6</v>
          </cell>
          <cell r="BG53">
            <v>0.52406034939153057</v>
          </cell>
          <cell r="BI53">
            <v>-148.08500976280047</v>
          </cell>
        </row>
        <row r="54">
          <cell r="C54">
            <v>20.100000000000001</v>
          </cell>
          <cell r="BG54">
            <v>0.52406034939153057</v>
          </cell>
          <cell r="BI54">
            <v>-151.13830893316748</v>
          </cell>
        </row>
        <row r="55">
          <cell r="C55">
            <v>18.8</v>
          </cell>
          <cell r="BG55">
            <v>0.49024085708409815</v>
          </cell>
          <cell r="BI55">
            <v>-147.25823245848144</v>
          </cell>
        </row>
        <row r="56">
          <cell r="C56">
            <v>17.100000000000001</v>
          </cell>
          <cell r="BG56">
            <v>0.49024085708409815</v>
          </cell>
          <cell r="BI56">
            <v>-142.82756591023269</v>
          </cell>
        </row>
        <row r="57">
          <cell r="C57">
            <v>18.600000000000001</v>
          </cell>
          <cell r="BG57">
            <v>0.49024085708409815</v>
          </cell>
          <cell r="BI57">
            <v>-145.60091670460613</v>
          </cell>
        </row>
        <row r="58">
          <cell r="C58">
            <v>18</v>
          </cell>
          <cell r="BG58">
            <v>0.45649142289666167</v>
          </cell>
          <cell r="BI58">
            <v>-141.5148032724899</v>
          </cell>
        </row>
        <row r="59">
          <cell r="C59">
            <v>18.7</v>
          </cell>
          <cell r="BG59">
            <v>0.45649142289666167</v>
          </cell>
          <cell r="BI59">
            <v>-136.88854619851196</v>
          </cell>
        </row>
        <row r="60">
          <cell r="C60">
            <v>20.3</v>
          </cell>
          <cell r="BG60">
            <v>0.45649142289666167</v>
          </cell>
          <cell r="BI60">
            <v>-139.40026264252137</v>
          </cell>
        </row>
        <row r="61">
          <cell r="C61">
            <v>18.7</v>
          </cell>
          <cell r="BG61">
            <v>0.45649142289666167</v>
          </cell>
          <cell r="BI61">
            <v>-141.91197908653075</v>
          </cell>
        </row>
        <row r="62">
          <cell r="C62">
            <v>18.8</v>
          </cell>
          <cell r="BG62">
            <v>0.42305314736859834</v>
          </cell>
          <cell r="BI62">
            <v>-137.55765908246926</v>
          </cell>
        </row>
        <row r="63">
          <cell r="C63">
            <v>19.399999999999999</v>
          </cell>
          <cell r="BG63">
            <v>0.42305314736859834</v>
          </cell>
          <cell r="BI63">
            <v>-132.66935876716587</v>
          </cell>
        </row>
        <row r="64">
          <cell r="C64">
            <v>18.5</v>
          </cell>
          <cell r="Y64">
            <v>6.4102564102564125E-2</v>
          </cell>
          <cell r="BG64">
            <v>0.42305314736859834</v>
          </cell>
          <cell r="BI64">
            <v>-134.9372110537841</v>
          </cell>
        </row>
        <row r="65">
          <cell r="C65">
            <v>18.600000000000001</v>
          </cell>
          <cell r="Y65">
            <v>8.54700854700855E-2</v>
          </cell>
          <cell r="BG65">
            <v>0.42305314736859834</v>
          </cell>
          <cell r="BI65">
            <v>-137.20506334040232</v>
          </cell>
        </row>
        <row r="66">
          <cell r="C66">
            <v>19.600000000000001</v>
          </cell>
          <cell r="Y66">
            <v>0.170940170940171</v>
          </cell>
          <cell r="BG66">
            <v>0.39016047107651608</v>
          </cell>
          <cell r="BI66">
            <v>-132.65309418519672</v>
          </cell>
        </row>
        <row r="67">
          <cell r="C67">
            <v>18.5</v>
          </cell>
          <cell r="Y67">
            <v>0.1495726495726496</v>
          </cell>
          <cell r="BG67">
            <v>0.39016047107651608</v>
          </cell>
          <cell r="BI67">
            <v>-127.57443674150112</v>
          </cell>
        </row>
        <row r="68">
          <cell r="C68">
            <v>20</v>
          </cell>
          <cell r="Y68">
            <v>0.19230769230769235</v>
          </cell>
          <cell r="BG68">
            <v>0.35803625686024121</v>
          </cell>
          <cell r="BI68">
            <v>-123.09595928352576</v>
          </cell>
        </row>
        <row r="69">
          <cell r="C69">
            <v>17.8</v>
          </cell>
          <cell r="Y69">
            <v>0.40598290598290604</v>
          </cell>
          <cell r="BG69">
            <v>0.35803625686024121</v>
          </cell>
          <cell r="BI69">
            <v>-125.0344783273608</v>
          </cell>
        </row>
        <row r="70">
          <cell r="C70">
            <v>19.8</v>
          </cell>
          <cell r="Y70">
            <v>0.27777777777777785</v>
          </cell>
          <cell r="BG70">
            <v>0.3268872805274724</v>
          </cell>
          <cell r="BI70">
            <v>-113.73290462850683</v>
          </cell>
        </row>
        <row r="71">
          <cell r="C71">
            <v>16.600000000000001</v>
          </cell>
          <cell r="Y71">
            <v>0.32051282051282054</v>
          </cell>
          <cell r="BG71">
            <v>0.3268872805274724</v>
          </cell>
          <cell r="BI71">
            <v>-115.46928485184281</v>
          </cell>
        </row>
        <row r="72">
          <cell r="C72">
            <v>19.399999999999999</v>
          </cell>
          <cell r="Y72">
            <v>0.2350427350427351</v>
          </cell>
          <cell r="BG72">
            <v>0.3268872805274724</v>
          </cell>
          <cell r="BI72">
            <v>-117.2056650751788</v>
          </cell>
        </row>
        <row r="73">
          <cell r="C73">
            <v>19.3</v>
          </cell>
          <cell r="Y73">
            <v>0.2350427350427351</v>
          </cell>
          <cell r="BG73">
            <v>0.3268872805274724</v>
          </cell>
          <cell r="BI73">
            <v>-118.94204529851478</v>
          </cell>
        </row>
        <row r="74">
          <cell r="C74">
            <v>20.100000000000001</v>
          </cell>
          <cell r="Y74">
            <v>6.4102564102564125E-2</v>
          </cell>
          <cell r="BG74">
            <v>0.29690028137437197</v>
          </cell>
          <cell r="BI74">
            <v>-114.61998190214157</v>
          </cell>
        </row>
        <row r="75">
          <cell r="C75">
            <v>20.5</v>
          </cell>
          <cell r="Y75">
            <v>2.1367521367521375E-2</v>
          </cell>
          <cell r="BG75">
            <v>0.29690028137437197</v>
          </cell>
          <cell r="BI75">
            <v>-109.26945518159499</v>
          </cell>
        </row>
        <row r="76">
          <cell r="C76">
            <v>20</v>
          </cell>
          <cell r="Y76">
            <v>0</v>
          </cell>
          <cell r="BG76">
            <v>0.29690028137437197</v>
          </cell>
          <cell r="BI76">
            <v>-110.81937653168855</v>
          </cell>
        </row>
        <row r="77">
          <cell r="C77">
            <v>20.8</v>
          </cell>
          <cell r="Y77">
            <v>0</v>
          </cell>
          <cell r="BG77">
            <v>0.26823869665696798</v>
          </cell>
          <cell r="BI77">
            <v>-106.57572958300554</v>
          </cell>
        </row>
        <row r="78">
          <cell r="C78">
            <v>17.7</v>
          </cell>
          <cell r="Y78">
            <v>0</v>
          </cell>
          <cell r="BG78">
            <v>0.26823869665696798</v>
          </cell>
          <cell r="BI78">
            <v>-101.31967101214241</v>
          </cell>
        </row>
        <row r="79">
          <cell r="C79">
            <v>18.899999999999999</v>
          </cell>
          <cell r="Y79">
            <v>0</v>
          </cell>
          <cell r="BG79">
            <v>0.26823869665696798</v>
          </cell>
          <cell r="BI79">
            <v>-102.69816993747767</v>
          </cell>
        </row>
        <row r="80">
          <cell r="C80">
            <v>18.8</v>
          </cell>
          <cell r="Y80">
            <v>0</v>
          </cell>
          <cell r="BG80">
            <v>0.24104017156585433</v>
          </cell>
          <cell r="BI80">
            <v>-98.566002899692961</v>
          </cell>
        </row>
        <row r="81">
          <cell r="C81">
            <v>16.399999999999999</v>
          </cell>
          <cell r="Y81">
            <v>0</v>
          </cell>
          <cell r="BG81">
            <v>0.24104017156585433</v>
          </cell>
          <cell r="BI81">
            <v>-87.554998076367525</v>
          </cell>
        </row>
        <row r="82">
          <cell r="C82">
            <v>18.5</v>
          </cell>
          <cell r="Y82">
            <v>0</v>
          </cell>
          <cell r="BG82">
            <v>0.24104017156585433</v>
          </cell>
          <cell r="BI82">
            <v>-88.699507855143565</v>
          </cell>
        </row>
        <row r="83">
          <cell r="C83">
            <v>19</v>
          </cell>
          <cell r="Y83">
            <v>0</v>
          </cell>
          <cell r="BG83">
            <v>0.2154149002838065</v>
          </cell>
          <cell r="BI83">
            <v>-84.630645233343202</v>
          </cell>
        </row>
        <row r="84">
          <cell r="C84">
            <v>20.6</v>
          </cell>
          <cell r="BG84">
            <v>0.2154149002838065</v>
          </cell>
          <cell r="BI84">
            <v>-80.130706952386745</v>
          </cell>
        </row>
        <row r="85">
          <cell r="C85">
            <v>19.2</v>
          </cell>
          <cell r="BG85">
            <v>0.19144481647794753</v>
          </cell>
          <cell r="BI85">
            <v>-76.293524369000608</v>
          </cell>
        </row>
        <row r="86">
          <cell r="C86">
            <v>17.100000000000001</v>
          </cell>
          <cell r="BG86">
            <v>0.19144481647794753</v>
          </cell>
          <cell r="BI86">
            <v>-77.241270013336006</v>
          </cell>
        </row>
        <row r="87">
          <cell r="C87">
            <v>16.3</v>
          </cell>
          <cell r="BG87">
            <v>0.19144481647794753</v>
          </cell>
          <cell r="BI87">
            <v>-72.930825454660507</v>
          </cell>
        </row>
        <row r="88">
          <cell r="C88">
            <v>17.2</v>
          </cell>
          <cell r="BG88">
            <v>0.16918361522263548</v>
          </cell>
          <cell r="BI88">
            <v>-64.464405989887481</v>
          </cell>
        </row>
        <row r="89">
          <cell r="C89">
            <v>17.899999999999999</v>
          </cell>
          <cell r="BG89">
            <v>0.16918361522263548</v>
          </cell>
          <cell r="BI89">
            <v>-60.847059578485137</v>
          </cell>
        </row>
        <row r="90">
          <cell r="C90">
            <v>19.100000000000001</v>
          </cell>
          <cell r="BG90">
            <v>0.16918361522263548</v>
          </cell>
          <cell r="BI90">
            <v>-61.567143123792654</v>
          </cell>
        </row>
        <row r="91">
          <cell r="C91">
            <v>17.3</v>
          </cell>
          <cell r="BG91">
            <v>0.16918361522263548</v>
          </cell>
          <cell r="BI91">
            <v>-58.257251387140144</v>
          </cell>
        </row>
        <row r="92">
          <cell r="C92">
            <v>19.399999999999999</v>
          </cell>
          <cell r="BG92">
            <v>0.14865755483868492</v>
          </cell>
          <cell r="BI92">
            <v>-51.020306425417076</v>
          </cell>
        </row>
        <row r="93">
          <cell r="C93">
            <v>18.3</v>
          </cell>
          <cell r="BG93">
            <v>0.14865755483868492</v>
          </cell>
          <cell r="BI93">
            <v>-51.60339564170755</v>
          </cell>
        </row>
        <row r="94">
          <cell r="C94">
            <v>19.3</v>
          </cell>
          <cell r="BG94">
            <v>0.12986695815720595</v>
          </cell>
          <cell r="BI94">
            <v>-42.046652760688559</v>
          </cell>
        </row>
        <row r="95">
          <cell r="C95">
            <v>17.2</v>
          </cell>
          <cell r="BG95">
            <v>0.11278830957696839</v>
          </cell>
          <cell r="BI95">
            <v>-38.998261875331352</v>
          </cell>
        </row>
        <row r="96">
          <cell r="C96">
            <v>17.5</v>
          </cell>
          <cell r="BG96">
            <v>9.7376827838374425E-2</v>
          </cell>
          <cell r="BI96">
            <v>-36.277638789016201</v>
          </cell>
        </row>
        <row r="97">
          <cell r="C97">
            <v>19.600000000000001</v>
          </cell>
          <cell r="BG97">
            <v>9.7376827838374425E-2</v>
          </cell>
          <cell r="BI97">
            <v>-34.015672396786641</v>
          </cell>
        </row>
        <row r="98">
          <cell r="C98">
            <v>17.600000000000001</v>
          </cell>
          <cell r="BG98">
            <v>9.7376827838374425E-2</v>
          </cell>
          <cell r="BI98">
            <v>-34.383409395670817</v>
          </cell>
        </row>
        <row r="99">
          <cell r="C99">
            <v>20</v>
          </cell>
          <cell r="BG99">
            <v>9.7376827838374425E-2</v>
          </cell>
          <cell r="BI99">
            <v>-32.374887441263837</v>
          </cell>
        </row>
        <row r="100">
          <cell r="C100">
            <v>19.899999999999999</v>
          </cell>
          <cell r="BG100">
            <v>8.3569385064981683E-2</v>
          </cell>
          <cell r="BI100">
            <v>-29.817870004361801</v>
          </cell>
        </row>
        <row r="101">
          <cell r="C101">
            <v>16.899999999999999</v>
          </cell>
          <cell r="BG101">
            <v>8.3569385064981683E-2</v>
          </cell>
          <cell r="BI101">
            <v>-30.130099009643075</v>
          </cell>
        </row>
        <row r="102">
          <cell r="C102">
            <v>19.5</v>
          </cell>
          <cell r="BG102">
            <v>8.3569385064981683E-2</v>
          </cell>
          <cell r="BI102">
            <v>-26.463026408974979</v>
          </cell>
        </row>
        <row r="103">
          <cell r="C103">
            <v>20.399999999999999</v>
          </cell>
          <cell r="BG103">
            <v>7.1287640240536021E-2</v>
          </cell>
          <cell r="BI103">
            <v>-24.111838290986618</v>
          </cell>
        </row>
        <row r="104">
          <cell r="C104">
            <v>19.100000000000001</v>
          </cell>
          <cell r="BG104">
            <v>7.1287640240536021E-2</v>
          </cell>
          <cell r="BI104">
            <v>-22.736045396507894</v>
          </cell>
        </row>
        <row r="105">
          <cell r="C105">
            <v>16.899999999999999</v>
          </cell>
          <cell r="BG105">
            <v>5.0931104476244271E-2</v>
          </cell>
          <cell r="BI105">
            <v>-16.016737887247139</v>
          </cell>
        </row>
        <row r="106">
          <cell r="C106">
            <v>19.5</v>
          </cell>
          <cell r="BG106">
            <v>4.2652287251105148E-2</v>
          </cell>
          <cell r="BI106">
            <v>-12.54579670392822</v>
          </cell>
        </row>
        <row r="107">
          <cell r="C107">
            <v>20.399999999999999</v>
          </cell>
          <cell r="BG107">
            <v>3.549700188051208E-2</v>
          </cell>
          <cell r="BI107">
            <v>-10.425246229103452</v>
          </cell>
        </row>
        <row r="108">
          <cell r="C108">
            <v>19.100000000000001</v>
          </cell>
          <cell r="BG108">
            <v>1.288781791133975E-2</v>
          </cell>
          <cell r="BI108">
            <v>-4.6359238461097183</v>
          </cell>
        </row>
        <row r="109">
          <cell r="C109" t="str">
            <v/>
          </cell>
          <cell r="BG109" t="str">
            <v/>
          </cell>
          <cell r="BI109" t="str">
            <v/>
          </cell>
        </row>
        <row r="110">
          <cell r="C110" t="str">
            <v/>
          </cell>
          <cell r="BG110" t="str">
            <v/>
          </cell>
          <cell r="BI110" t="str">
            <v/>
          </cell>
        </row>
        <row r="111">
          <cell r="C111" t="str">
            <v/>
          </cell>
          <cell r="BG111" t="str">
            <v/>
          </cell>
          <cell r="BI111" t="str">
            <v/>
          </cell>
        </row>
        <row r="112">
          <cell r="C112" t="str">
            <v/>
          </cell>
          <cell r="BG112" t="str">
            <v/>
          </cell>
          <cell r="BI112" t="str">
            <v/>
          </cell>
        </row>
        <row r="113">
          <cell r="C113" t="str">
            <v/>
          </cell>
          <cell r="BG113" t="str">
            <v/>
          </cell>
          <cell r="BI113" t="str">
            <v/>
          </cell>
        </row>
        <row r="114">
          <cell r="C114" t="str">
            <v/>
          </cell>
          <cell r="BG114" t="str">
            <v/>
          </cell>
          <cell r="BI114" t="str">
            <v/>
          </cell>
        </row>
        <row r="115">
          <cell r="C115" t="str">
            <v/>
          </cell>
          <cell r="BG115" t="str">
            <v/>
          </cell>
          <cell r="BI115" t="str">
            <v/>
          </cell>
        </row>
        <row r="116">
          <cell r="C116" t="str">
            <v/>
          </cell>
          <cell r="BG116" t="str">
            <v/>
          </cell>
          <cell r="BI116" t="str">
            <v/>
          </cell>
        </row>
        <row r="117">
          <cell r="C117" t="str">
            <v/>
          </cell>
          <cell r="BG117" t="str">
            <v/>
          </cell>
          <cell r="BI117" t="str">
            <v/>
          </cell>
        </row>
        <row r="118">
          <cell r="C118" t="str">
            <v/>
          </cell>
          <cell r="BG118" t="str">
            <v/>
          </cell>
          <cell r="BI118" t="str">
            <v/>
          </cell>
        </row>
        <row r="119">
          <cell r="C119" t="str">
            <v/>
          </cell>
          <cell r="BG119" t="str">
            <v/>
          </cell>
          <cell r="BI119" t="str">
            <v/>
          </cell>
        </row>
        <row r="120">
          <cell r="C120" t="str">
            <v/>
          </cell>
          <cell r="BG120" t="str">
            <v/>
          </cell>
          <cell r="BI120" t="str">
            <v/>
          </cell>
        </row>
        <row r="121">
          <cell r="C121" t="str">
            <v/>
          </cell>
          <cell r="BG121" t="str">
            <v/>
          </cell>
          <cell r="BI121" t="str">
            <v/>
          </cell>
        </row>
        <row r="122">
          <cell r="C122" t="str">
            <v/>
          </cell>
          <cell r="BG122" t="str">
            <v/>
          </cell>
          <cell r="BI122" t="str">
            <v/>
          </cell>
        </row>
        <row r="123">
          <cell r="C123" t="str">
            <v/>
          </cell>
          <cell r="BG123" t="str">
            <v/>
          </cell>
          <cell r="BI123" t="str">
            <v/>
          </cell>
        </row>
        <row r="124">
          <cell r="C124" t="str">
            <v/>
          </cell>
          <cell r="BG124" t="str">
            <v/>
          </cell>
          <cell r="BI124" t="str">
            <v/>
          </cell>
        </row>
        <row r="125">
          <cell r="C125" t="str">
            <v/>
          </cell>
          <cell r="BG125" t="str">
            <v/>
          </cell>
          <cell r="BI125" t="str">
            <v/>
          </cell>
        </row>
        <row r="126">
          <cell r="C126" t="str">
            <v/>
          </cell>
          <cell r="BG126" t="str">
            <v/>
          </cell>
          <cell r="BI126" t="str">
            <v/>
          </cell>
        </row>
        <row r="127">
          <cell r="C127" t="str">
            <v/>
          </cell>
          <cell r="BG127" t="str">
            <v/>
          </cell>
          <cell r="BI127" t="str">
            <v/>
          </cell>
        </row>
        <row r="128">
          <cell r="C128" t="str">
            <v/>
          </cell>
          <cell r="BG128" t="str">
            <v/>
          </cell>
          <cell r="BI128" t="str">
            <v/>
          </cell>
        </row>
        <row r="129">
          <cell r="C129" t="str">
            <v/>
          </cell>
          <cell r="BG129" t="str">
            <v/>
          </cell>
          <cell r="BI129" t="str">
            <v/>
          </cell>
        </row>
        <row r="130">
          <cell r="C130" t="str">
            <v/>
          </cell>
          <cell r="BG130" t="str">
            <v/>
          </cell>
          <cell r="BI130" t="str">
            <v/>
          </cell>
        </row>
        <row r="131">
          <cell r="C131" t="str">
            <v/>
          </cell>
          <cell r="BG131" t="str">
            <v/>
          </cell>
          <cell r="BI131" t="str">
            <v/>
          </cell>
        </row>
        <row r="132">
          <cell r="C132" t="str">
            <v/>
          </cell>
          <cell r="BG132" t="str">
            <v/>
          </cell>
          <cell r="BI132" t="str">
            <v/>
          </cell>
        </row>
        <row r="133">
          <cell r="C133" t="str">
            <v/>
          </cell>
          <cell r="BG133" t="str">
            <v/>
          </cell>
          <cell r="BI133" t="str">
            <v/>
          </cell>
        </row>
        <row r="134">
          <cell r="C134" t="str">
            <v/>
          </cell>
          <cell r="BG134" t="str">
            <v/>
          </cell>
          <cell r="BI134" t="str">
            <v/>
          </cell>
        </row>
        <row r="135">
          <cell r="C135" t="str">
            <v/>
          </cell>
          <cell r="BG135" t="str">
            <v/>
          </cell>
          <cell r="BI135" t="str">
            <v/>
          </cell>
        </row>
        <row r="136">
          <cell r="C136" t="str">
            <v/>
          </cell>
          <cell r="BG136" t="str">
            <v/>
          </cell>
          <cell r="BI136" t="str">
            <v/>
          </cell>
        </row>
        <row r="137">
          <cell r="C137" t="str">
            <v/>
          </cell>
          <cell r="BG137" t="str">
            <v/>
          </cell>
          <cell r="BI137" t="str">
            <v/>
          </cell>
        </row>
        <row r="138">
          <cell r="C138" t="str">
            <v/>
          </cell>
          <cell r="BG138" t="str">
            <v/>
          </cell>
          <cell r="BI138" t="str">
            <v/>
          </cell>
        </row>
        <row r="139">
          <cell r="C139" t="str">
            <v/>
          </cell>
          <cell r="BG139" t="str">
            <v/>
          </cell>
          <cell r="BI139" t="str">
            <v/>
          </cell>
        </row>
        <row r="140">
          <cell r="C140" t="str">
            <v/>
          </cell>
          <cell r="BG140" t="str">
            <v/>
          </cell>
          <cell r="BI140" t="str">
            <v/>
          </cell>
        </row>
        <row r="141">
          <cell r="C141" t="str">
            <v/>
          </cell>
          <cell r="BG141" t="str">
            <v/>
          </cell>
          <cell r="BI141" t="str">
            <v/>
          </cell>
        </row>
        <row r="142">
          <cell r="C142" t="str">
            <v/>
          </cell>
          <cell r="BG142" t="str">
            <v/>
          </cell>
          <cell r="BI142" t="str">
            <v/>
          </cell>
        </row>
        <row r="143">
          <cell r="C143" t="str">
            <v/>
          </cell>
          <cell r="BG143" t="str">
            <v/>
          </cell>
          <cell r="BI143" t="str">
            <v/>
          </cell>
        </row>
        <row r="144">
          <cell r="C144" t="str">
            <v/>
          </cell>
          <cell r="BG144" t="str">
            <v/>
          </cell>
          <cell r="BI144" t="str">
            <v/>
          </cell>
        </row>
        <row r="145">
          <cell r="C145" t="str">
            <v/>
          </cell>
          <cell r="BG145" t="str">
            <v/>
          </cell>
          <cell r="BI145" t="str">
            <v/>
          </cell>
        </row>
        <row r="146">
          <cell r="C146" t="str">
            <v/>
          </cell>
          <cell r="BG146" t="str">
            <v/>
          </cell>
          <cell r="BI146" t="str">
            <v/>
          </cell>
        </row>
        <row r="147">
          <cell r="C147" t="str">
            <v/>
          </cell>
          <cell r="BG147" t="str">
            <v/>
          </cell>
          <cell r="BI147" t="str">
            <v/>
          </cell>
        </row>
        <row r="148">
          <cell r="C148" t="str">
            <v/>
          </cell>
          <cell r="BG148" t="str">
            <v/>
          </cell>
          <cell r="BI148" t="str">
            <v/>
          </cell>
        </row>
        <row r="149">
          <cell r="C149" t="str">
            <v/>
          </cell>
          <cell r="BG149" t="str">
            <v/>
          </cell>
          <cell r="BI149" t="str">
            <v/>
          </cell>
        </row>
        <row r="150">
          <cell r="C150" t="str">
            <v/>
          </cell>
          <cell r="BG150" t="str">
            <v/>
          </cell>
          <cell r="BI150" t="str">
            <v/>
          </cell>
        </row>
        <row r="151">
          <cell r="C151" t="str">
            <v/>
          </cell>
          <cell r="BG151" t="str">
            <v/>
          </cell>
          <cell r="BI151" t="str">
            <v/>
          </cell>
        </row>
        <row r="152">
          <cell r="C152" t="str">
            <v/>
          </cell>
          <cell r="BG152" t="str">
            <v/>
          </cell>
          <cell r="BI152" t="str">
            <v/>
          </cell>
        </row>
        <row r="153">
          <cell r="C153" t="str">
            <v/>
          </cell>
          <cell r="BG153" t="str">
            <v/>
          </cell>
          <cell r="BI153" t="str">
            <v/>
          </cell>
        </row>
        <row r="154">
          <cell r="C154" t="str">
            <v/>
          </cell>
          <cell r="BG154" t="str">
            <v/>
          </cell>
          <cell r="BI154" t="str">
            <v/>
          </cell>
        </row>
        <row r="155">
          <cell r="C155" t="str">
            <v/>
          </cell>
          <cell r="BG155" t="str">
            <v/>
          </cell>
          <cell r="BI155" t="str">
            <v/>
          </cell>
        </row>
        <row r="156">
          <cell r="C156" t="str">
            <v/>
          </cell>
          <cell r="BG156" t="str">
            <v/>
          </cell>
          <cell r="BI156" t="str">
            <v/>
          </cell>
        </row>
        <row r="157">
          <cell r="C157" t="str">
            <v/>
          </cell>
          <cell r="BG157" t="str">
            <v/>
          </cell>
          <cell r="BI157" t="str">
            <v/>
          </cell>
        </row>
        <row r="158">
          <cell r="C158" t="str">
            <v/>
          </cell>
          <cell r="BG158" t="str">
            <v/>
          </cell>
          <cell r="BI158" t="str">
            <v/>
          </cell>
        </row>
        <row r="159">
          <cell r="C159" t="str">
            <v/>
          </cell>
          <cell r="BG159" t="str">
            <v/>
          </cell>
          <cell r="BI159" t="str">
            <v/>
          </cell>
        </row>
        <row r="160">
          <cell r="C160" t="str">
            <v/>
          </cell>
          <cell r="BG160" t="str">
            <v/>
          </cell>
          <cell r="BI160" t="str">
            <v/>
          </cell>
        </row>
        <row r="161">
          <cell r="C161" t="str">
            <v/>
          </cell>
          <cell r="BG161" t="str">
            <v/>
          </cell>
          <cell r="BI161" t="str">
            <v/>
          </cell>
        </row>
        <row r="162">
          <cell r="C162" t="str">
            <v/>
          </cell>
          <cell r="BG162" t="str">
            <v/>
          </cell>
          <cell r="BI162" t="str">
            <v/>
          </cell>
        </row>
        <row r="163">
          <cell r="C163" t="str">
            <v/>
          </cell>
          <cell r="BG163" t="str">
            <v/>
          </cell>
          <cell r="BI163" t="str">
            <v/>
          </cell>
        </row>
        <row r="164">
          <cell r="C164" t="str">
            <v/>
          </cell>
          <cell r="BG164" t="str">
            <v/>
          </cell>
          <cell r="BI164" t="str">
            <v/>
          </cell>
        </row>
        <row r="165">
          <cell r="C165" t="str">
            <v/>
          </cell>
          <cell r="BG165" t="str">
            <v/>
          </cell>
          <cell r="BI165" t="str">
            <v/>
          </cell>
        </row>
        <row r="166">
          <cell r="C166" t="str">
            <v/>
          </cell>
          <cell r="BG166" t="str">
            <v/>
          </cell>
          <cell r="BI166" t="str">
            <v/>
          </cell>
        </row>
        <row r="167">
          <cell r="C167" t="str">
            <v/>
          </cell>
          <cell r="BG167" t="str">
            <v/>
          </cell>
          <cell r="BI167" t="str">
            <v/>
          </cell>
        </row>
        <row r="168">
          <cell r="C168" t="str">
            <v/>
          </cell>
          <cell r="BG168" t="str">
            <v/>
          </cell>
          <cell r="BI168" t="str">
            <v/>
          </cell>
        </row>
        <row r="169">
          <cell r="C169" t="str">
            <v/>
          </cell>
          <cell r="BG169" t="str">
            <v/>
          </cell>
          <cell r="BI169" t="str">
            <v/>
          </cell>
        </row>
        <row r="170">
          <cell r="C170" t="str">
            <v/>
          </cell>
          <cell r="BG170" t="str">
            <v/>
          </cell>
          <cell r="BI170" t="str">
            <v/>
          </cell>
        </row>
        <row r="171">
          <cell r="C171" t="str">
            <v/>
          </cell>
          <cell r="BG171" t="str">
            <v/>
          </cell>
          <cell r="BI171" t="str">
            <v/>
          </cell>
        </row>
        <row r="172">
          <cell r="C172" t="str">
            <v/>
          </cell>
          <cell r="BG172" t="str">
            <v/>
          </cell>
          <cell r="BI172" t="str">
            <v/>
          </cell>
        </row>
        <row r="173">
          <cell r="C173" t="str">
            <v/>
          </cell>
          <cell r="BG173" t="str">
            <v/>
          </cell>
          <cell r="BI173" t="str">
            <v/>
          </cell>
        </row>
        <row r="174">
          <cell r="C174" t="str">
            <v/>
          </cell>
          <cell r="BG174" t="str">
            <v/>
          </cell>
          <cell r="BI174" t="str">
            <v/>
          </cell>
        </row>
        <row r="175">
          <cell r="C175" t="str">
            <v/>
          </cell>
          <cell r="BG175" t="str">
            <v/>
          </cell>
          <cell r="BI175" t="str">
            <v/>
          </cell>
        </row>
        <row r="176">
          <cell r="C176" t="str">
            <v/>
          </cell>
          <cell r="BG176" t="str">
            <v/>
          </cell>
          <cell r="BI176" t="str">
            <v/>
          </cell>
        </row>
        <row r="177">
          <cell r="C177" t="str">
            <v/>
          </cell>
          <cell r="BG177" t="str">
            <v/>
          </cell>
          <cell r="BI177" t="str">
            <v/>
          </cell>
        </row>
        <row r="178">
          <cell r="C178" t="str">
            <v/>
          </cell>
          <cell r="BG178" t="str">
            <v/>
          </cell>
          <cell r="BI178" t="str">
            <v/>
          </cell>
        </row>
        <row r="179">
          <cell r="C179" t="str">
            <v/>
          </cell>
          <cell r="BG179" t="str">
            <v/>
          </cell>
          <cell r="BI179" t="str">
            <v/>
          </cell>
        </row>
        <row r="180">
          <cell r="C180" t="str">
            <v/>
          </cell>
          <cell r="BG180" t="str">
            <v/>
          </cell>
          <cell r="BI180" t="str">
            <v/>
          </cell>
        </row>
        <row r="181">
          <cell r="C181" t="str">
            <v/>
          </cell>
          <cell r="BG181" t="str">
            <v/>
          </cell>
          <cell r="BI181" t="str">
            <v/>
          </cell>
        </row>
        <row r="182">
          <cell r="C182" t="str">
            <v/>
          </cell>
          <cell r="BG182" t="str">
            <v/>
          </cell>
          <cell r="BI182" t="str">
            <v/>
          </cell>
        </row>
        <row r="183">
          <cell r="C183" t="str">
            <v/>
          </cell>
          <cell r="BG183" t="str">
            <v/>
          </cell>
          <cell r="BI183" t="str">
            <v/>
          </cell>
        </row>
        <row r="184">
          <cell r="C184" t="str">
            <v/>
          </cell>
          <cell r="BG184" t="str">
            <v/>
          </cell>
          <cell r="BI184" t="str">
            <v/>
          </cell>
        </row>
        <row r="185">
          <cell r="C185" t="str">
            <v/>
          </cell>
          <cell r="BG185" t="str">
            <v/>
          </cell>
          <cell r="BI185" t="str">
            <v/>
          </cell>
        </row>
        <row r="186">
          <cell r="C186" t="str">
            <v/>
          </cell>
          <cell r="BG186" t="str">
            <v/>
          </cell>
          <cell r="BI186" t="str">
            <v/>
          </cell>
        </row>
        <row r="187">
          <cell r="C187" t="str">
            <v/>
          </cell>
          <cell r="BG187" t="str">
            <v/>
          </cell>
          <cell r="BI187" t="str">
            <v/>
          </cell>
        </row>
        <row r="188">
          <cell r="C188" t="str">
            <v/>
          </cell>
          <cell r="BG188" t="str">
            <v/>
          </cell>
          <cell r="BI188" t="str">
            <v/>
          </cell>
        </row>
        <row r="189">
          <cell r="C189" t="str">
            <v/>
          </cell>
          <cell r="BG189" t="str">
            <v/>
          </cell>
          <cell r="BI189" t="str">
            <v/>
          </cell>
        </row>
        <row r="190">
          <cell r="C190" t="str">
            <v/>
          </cell>
          <cell r="BG190" t="str">
            <v/>
          </cell>
          <cell r="BI190" t="str">
            <v/>
          </cell>
        </row>
        <row r="191">
          <cell r="C191" t="str">
            <v/>
          </cell>
          <cell r="BG191" t="str">
            <v/>
          </cell>
          <cell r="BI191" t="str">
            <v/>
          </cell>
        </row>
        <row r="192">
          <cell r="C192" t="str">
            <v/>
          </cell>
          <cell r="BG192" t="str">
            <v/>
          </cell>
          <cell r="BI192" t="str">
            <v/>
          </cell>
        </row>
        <row r="193">
          <cell r="C193" t="str">
            <v/>
          </cell>
          <cell r="BG193" t="str">
            <v/>
          </cell>
          <cell r="BI193" t="str">
            <v/>
          </cell>
        </row>
        <row r="194">
          <cell r="C194" t="str">
            <v/>
          </cell>
          <cell r="BG194" t="str">
            <v/>
          </cell>
          <cell r="BI194" t="str">
            <v/>
          </cell>
        </row>
        <row r="195">
          <cell r="C195" t="str">
            <v/>
          </cell>
          <cell r="BG195" t="str">
            <v/>
          </cell>
          <cell r="BI195" t="str">
            <v/>
          </cell>
        </row>
        <row r="196">
          <cell r="C196" t="str">
            <v/>
          </cell>
          <cell r="BG196" t="str">
            <v/>
          </cell>
          <cell r="BI196" t="str">
            <v/>
          </cell>
        </row>
        <row r="197">
          <cell r="C197" t="str">
            <v/>
          </cell>
          <cell r="BG197" t="str">
            <v/>
          </cell>
          <cell r="BI197" t="str">
            <v/>
          </cell>
        </row>
        <row r="198">
          <cell r="C198" t="str">
            <v/>
          </cell>
          <cell r="BG198" t="str">
            <v/>
          </cell>
          <cell r="BI198" t="str">
            <v/>
          </cell>
        </row>
        <row r="199">
          <cell r="C199" t="str">
            <v/>
          </cell>
          <cell r="BG199" t="str">
            <v/>
          </cell>
          <cell r="BI199" t="str">
            <v/>
          </cell>
        </row>
        <row r="200">
          <cell r="C200" t="str">
            <v/>
          </cell>
          <cell r="BG200" t="str">
            <v/>
          </cell>
          <cell r="BI200" t="str">
            <v/>
          </cell>
        </row>
        <row r="201">
          <cell r="C201" t="str">
            <v/>
          </cell>
          <cell r="BG201" t="str">
            <v/>
          </cell>
          <cell r="BI201" t="str">
            <v/>
          </cell>
        </row>
        <row r="202">
          <cell r="C202" t="str">
            <v/>
          </cell>
          <cell r="BG202" t="str">
            <v/>
          </cell>
          <cell r="BI202" t="str">
            <v/>
          </cell>
        </row>
        <row r="203">
          <cell r="C203" t="str">
            <v/>
          </cell>
          <cell r="BG203" t="str">
            <v/>
          </cell>
          <cell r="BI203" t="str">
            <v/>
          </cell>
        </row>
        <row r="204">
          <cell r="C204" t="str">
            <v/>
          </cell>
          <cell r="BG204" t="str">
            <v/>
          </cell>
          <cell r="BI20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oland.schnurr@sixsigmablackbelt.de" TargetMode="External"/><Relationship Id="rId2" Type="http://schemas.openxmlformats.org/officeDocument/2006/relationships/hyperlink" Target="https://www.sixsigmablackbelt.de/preisvergleich/" TargetMode="External"/><Relationship Id="rId1" Type="http://schemas.openxmlformats.org/officeDocument/2006/relationships/hyperlink" Target="https://www.sixsigmablackbelt.de/referenzen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ixsigmablackbelt.de/preisvergleich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7E64-10AF-43F1-A59D-8F50026C2211}">
  <sheetPr codeName="Tabelle5"/>
  <dimension ref="A1"/>
  <sheetViews>
    <sheetView workbookViewId="0">
      <selection activeCell="E55" sqref="E55"/>
    </sheetView>
  </sheetViews>
  <sheetFormatPr baseColWidth="10" defaultRowHeight="14.5" x14ac:dyDescent="0.3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B2:I109"/>
  <sheetViews>
    <sheetView zoomScale="80" zoomScaleNormal="80" workbookViewId="0">
      <selection activeCell="Q42" sqref="Q42"/>
    </sheetView>
  </sheetViews>
  <sheetFormatPr baseColWidth="10" defaultColWidth="11.36328125" defaultRowHeight="12" x14ac:dyDescent="0.3"/>
  <cols>
    <col min="1" max="1" width="1.81640625" style="19" customWidth="1"/>
    <col min="2" max="2" width="11.36328125" style="19"/>
    <col min="3" max="3" width="10.08984375" style="19" customWidth="1"/>
    <col min="4" max="4" width="10.6328125" style="18" bestFit="1" customWidth="1"/>
    <col min="5" max="9" width="9.81640625" style="19" customWidth="1"/>
    <col min="10" max="10" width="1.81640625" style="19" customWidth="1"/>
    <col min="11" max="16384" width="11.36328125" style="19"/>
  </cols>
  <sheetData>
    <row r="2" spans="2:9" ht="21" x14ac:dyDescent="0.5">
      <c r="B2" s="61" t="s">
        <v>80</v>
      </c>
      <c r="C2" s="61"/>
      <c r="D2" s="61"/>
      <c r="E2" s="61"/>
      <c r="F2" s="61"/>
      <c r="G2" s="61"/>
      <c r="H2" s="61"/>
      <c r="I2" s="61"/>
    </row>
    <row r="4" spans="2:9" x14ac:dyDescent="0.3">
      <c r="B4" s="20" t="s">
        <v>53</v>
      </c>
      <c r="C4" s="21" t="s">
        <v>52</v>
      </c>
      <c r="D4" s="28" t="s">
        <v>60</v>
      </c>
      <c r="E4" s="20" t="s">
        <v>67</v>
      </c>
      <c r="F4" s="20" t="s">
        <v>68</v>
      </c>
      <c r="G4" s="20" t="s">
        <v>69</v>
      </c>
      <c r="H4" s="20" t="s">
        <v>70</v>
      </c>
      <c r="I4" s="20" t="s">
        <v>71</v>
      </c>
    </row>
    <row r="5" spans="2:9" ht="14.5" x14ac:dyDescent="0.35">
      <c r="B5" s="21"/>
      <c r="C5" s="24"/>
      <c r="D5" s="28">
        <v>1</v>
      </c>
      <c r="E5" s="38">
        <v>74.03</v>
      </c>
      <c r="F5" s="38">
        <v>74.001999999999995</v>
      </c>
      <c r="G5" s="38">
        <v>74.019000000000005</v>
      </c>
      <c r="H5" s="38">
        <v>73.992000000000004</v>
      </c>
      <c r="I5" s="38">
        <v>74.007999999999996</v>
      </c>
    </row>
    <row r="6" spans="2:9" ht="14.5" x14ac:dyDescent="0.35">
      <c r="B6" s="21"/>
      <c r="C6" s="24"/>
      <c r="D6" s="28">
        <v>2</v>
      </c>
      <c r="E6" s="38">
        <v>73.995000000000005</v>
      </c>
      <c r="F6" s="38">
        <v>73.992000000000004</v>
      </c>
      <c r="G6" s="38">
        <v>74.001000000000005</v>
      </c>
      <c r="H6" s="38">
        <v>74.010999999999996</v>
      </c>
      <c r="I6" s="38">
        <v>74.004000000000005</v>
      </c>
    </row>
    <row r="7" spans="2:9" ht="14.5" x14ac:dyDescent="0.35">
      <c r="B7" s="21"/>
      <c r="C7" s="24"/>
      <c r="D7" s="28">
        <v>3</v>
      </c>
      <c r="E7" s="38">
        <v>73.988</v>
      </c>
      <c r="F7" s="38">
        <v>74.024000000000001</v>
      </c>
      <c r="G7" s="38">
        <v>74.021000000000001</v>
      </c>
      <c r="H7" s="38">
        <v>74.004999999999995</v>
      </c>
      <c r="I7" s="38">
        <v>74.001999999999995</v>
      </c>
    </row>
    <row r="8" spans="2:9" ht="14.5" x14ac:dyDescent="0.35">
      <c r="B8" s="21"/>
      <c r="C8" s="24"/>
      <c r="D8" s="28">
        <v>4</v>
      </c>
      <c r="E8" s="38">
        <v>74.001999999999995</v>
      </c>
      <c r="F8" s="38">
        <v>73.995999999999995</v>
      </c>
      <c r="G8" s="38">
        <v>73.992999999999995</v>
      </c>
      <c r="H8" s="38">
        <v>74.015000000000001</v>
      </c>
      <c r="I8" s="38">
        <v>74.009</v>
      </c>
    </row>
    <row r="9" spans="2:9" ht="14.5" x14ac:dyDescent="0.35">
      <c r="B9" s="21"/>
      <c r="C9" s="24"/>
      <c r="D9" s="28">
        <v>5</v>
      </c>
      <c r="E9" s="38">
        <v>73.992000000000004</v>
      </c>
      <c r="F9" s="38">
        <v>74.007000000000005</v>
      </c>
      <c r="G9" s="38">
        <v>74.015000000000001</v>
      </c>
      <c r="H9" s="38">
        <v>73.989000000000004</v>
      </c>
      <c r="I9" s="38">
        <v>74.013999999999996</v>
      </c>
    </row>
    <row r="10" spans="2:9" ht="14.5" x14ac:dyDescent="0.35">
      <c r="B10" s="21"/>
      <c r="C10" s="24"/>
      <c r="D10" s="28">
        <v>6</v>
      </c>
      <c r="E10" s="38">
        <v>74.009</v>
      </c>
      <c r="F10" s="38">
        <v>73.994</v>
      </c>
      <c r="G10" s="38">
        <v>73.997</v>
      </c>
      <c r="H10" s="38">
        <v>73.984999999999999</v>
      </c>
      <c r="I10" s="38">
        <v>73.992999999999995</v>
      </c>
    </row>
    <row r="11" spans="2:9" ht="14.5" x14ac:dyDescent="0.35">
      <c r="B11" s="21"/>
      <c r="C11" s="24"/>
      <c r="D11" s="28">
        <v>7</v>
      </c>
      <c r="E11" s="38">
        <v>73.995000000000005</v>
      </c>
      <c r="F11" s="38">
        <v>74.006</v>
      </c>
      <c r="G11" s="38">
        <v>73.994</v>
      </c>
      <c r="H11" s="38">
        <v>74</v>
      </c>
      <c r="I11" s="38">
        <v>74.004999999999995</v>
      </c>
    </row>
    <row r="12" spans="2:9" ht="14.5" x14ac:dyDescent="0.35">
      <c r="B12" s="21"/>
      <c r="C12" s="24"/>
      <c r="D12" s="28">
        <v>8</v>
      </c>
      <c r="E12" s="38">
        <v>73.984999999999999</v>
      </c>
      <c r="F12" s="38">
        <v>74.003</v>
      </c>
      <c r="G12" s="38">
        <v>73.992999999999995</v>
      </c>
      <c r="H12" s="38">
        <v>74.015000000000001</v>
      </c>
      <c r="I12" s="38">
        <v>73.988</v>
      </c>
    </row>
    <row r="13" spans="2:9" ht="14.5" x14ac:dyDescent="0.35">
      <c r="B13" s="21"/>
      <c r="C13" s="24"/>
      <c r="D13" s="28">
        <v>9</v>
      </c>
      <c r="E13" s="38">
        <v>74.007999999999996</v>
      </c>
      <c r="F13" s="38">
        <v>73.995000000000005</v>
      </c>
      <c r="G13" s="38">
        <v>74.009</v>
      </c>
      <c r="H13" s="38">
        <v>74.004999999999995</v>
      </c>
      <c r="I13" s="38">
        <v>74.004000000000005</v>
      </c>
    </row>
    <row r="14" spans="2:9" ht="14.5" x14ac:dyDescent="0.35">
      <c r="B14" s="21"/>
      <c r="C14" s="24"/>
      <c r="D14" s="28">
        <v>10</v>
      </c>
      <c r="E14" s="38">
        <v>73.998000000000005</v>
      </c>
      <c r="F14" s="38">
        <v>74</v>
      </c>
      <c r="G14" s="38">
        <v>73.989999999999995</v>
      </c>
      <c r="H14" s="38">
        <v>74.007000000000005</v>
      </c>
      <c r="I14" s="38">
        <v>73.995000000000005</v>
      </c>
    </row>
    <row r="15" spans="2:9" ht="14.5" x14ac:dyDescent="0.35">
      <c r="B15" s="21"/>
      <c r="C15" s="24"/>
      <c r="D15" s="28">
        <v>11</v>
      </c>
      <c r="E15" s="38">
        <v>73.994</v>
      </c>
      <c r="F15" s="38">
        <v>73.998000000000005</v>
      </c>
      <c r="G15" s="38">
        <v>73.994</v>
      </c>
      <c r="H15" s="38">
        <v>73.995000000000005</v>
      </c>
      <c r="I15" s="38">
        <v>73.989999999999995</v>
      </c>
    </row>
    <row r="16" spans="2:9" ht="14.5" x14ac:dyDescent="0.35">
      <c r="B16" s="21"/>
      <c r="C16" s="24"/>
      <c r="D16" s="28">
        <v>12</v>
      </c>
      <c r="E16" s="38">
        <v>74.004000000000005</v>
      </c>
      <c r="F16" s="38">
        <v>74</v>
      </c>
      <c r="G16" s="38">
        <v>74.007000000000005</v>
      </c>
      <c r="H16" s="38">
        <v>74</v>
      </c>
      <c r="I16" s="38">
        <v>73.995999999999995</v>
      </c>
    </row>
    <row r="17" spans="2:9" ht="14.5" x14ac:dyDescent="0.35">
      <c r="B17" s="21"/>
      <c r="C17" s="24"/>
      <c r="D17" s="28">
        <v>13</v>
      </c>
      <c r="E17" s="38">
        <v>73.983000000000004</v>
      </c>
      <c r="F17" s="38">
        <v>74.001999999999995</v>
      </c>
      <c r="G17" s="38">
        <v>73.998000000000005</v>
      </c>
      <c r="H17" s="38">
        <v>73.997</v>
      </c>
      <c r="I17" s="38">
        <v>74.012</v>
      </c>
    </row>
    <row r="18" spans="2:9" ht="14.5" x14ac:dyDescent="0.35">
      <c r="B18" s="21"/>
      <c r="C18" s="24"/>
      <c r="D18" s="28">
        <v>14</v>
      </c>
      <c r="E18" s="38">
        <v>74.006</v>
      </c>
      <c r="F18" s="38">
        <v>73.966999999999999</v>
      </c>
      <c r="G18" s="38">
        <v>73.994</v>
      </c>
      <c r="H18" s="38">
        <v>74</v>
      </c>
      <c r="I18" s="38">
        <v>73.983999999999995</v>
      </c>
    </row>
    <row r="19" spans="2:9" ht="14.5" x14ac:dyDescent="0.35">
      <c r="B19" s="21"/>
      <c r="C19" s="24"/>
      <c r="D19" s="28">
        <v>15</v>
      </c>
      <c r="E19" s="38">
        <v>74.012</v>
      </c>
      <c r="F19" s="38">
        <v>74.013999999999996</v>
      </c>
      <c r="G19" s="38">
        <v>73.998000000000005</v>
      </c>
      <c r="H19" s="38">
        <v>73.998999999999995</v>
      </c>
      <c r="I19" s="38">
        <v>74.007000000000005</v>
      </c>
    </row>
    <row r="20" spans="2:9" ht="14.5" x14ac:dyDescent="0.35">
      <c r="B20" s="21"/>
      <c r="C20" s="24"/>
      <c r="D20" s="28">
        <v>16</v>
      </c>
      <c r="E20" s="38">
        <v>74</v>
      </c>
      <c r="F20" s="38">
        <v>73.983999999999995</v>
      </c>
      <c r="G20" s="38">
        <v>74.004999999999995</v>
      </c>
      <c r="H20" s="38">
        <v>73.998000000000005</v>
      </c>
      <c r="I20" s="38">
        <v>73.995999999999995</v>
      </c>
    </row>
    <row r="21" spans="2:9" ht="14.5" x14ac:dyDescent="0.35">
      <c r="B21" s="21"/>
      <c r="C21" s="24"/>
      <c r="D21" s="28">
        <v>17</v>
      </c>
      <c r="E21" s="38">
        <v>73.994</v>
      </c>
      <c r="F21" s="38">
        <v>74.012</v>
      </c>
      <c r="G21" s="38">
        <v>73.986000000000004</v>
      </c>
      <c r="H21" s="38">
        <v>74.004999999999995</v>
      </c>
      <c r="I21" s="38">
        <v>74.007000000000005</v>
      </c>
    </row>
    <row r="22" spans="2:9" ht="14.5" x14ac:dyDescent="0.35">
      <c r="B22" s="21"/>
      <c r="C22" s="24"/>
      <c r="D22" s="28">
        <v>18</v>
      </c>
      <c r="E22" s="38">
        <v>74.006</v>
      </c>
      <c r="F22" s="38">
        <v>74.010000000000005</v>
      </c>
      <c r="G22" s="38">
        <v>74.018000000000001</v>
      </c>
      <c r="H22" s="38">
        <v>74.003</v>
      </c>
      <c r="I22" s="38">
        <v>74</v>
      </c>
    </row>
    <row r="23" spans="2:9" ht="14.5" x14ac:dyDescent="0.35">
      <c r="B23" s="21"/>
      <c r="C23" s="24"/>
      <c r="D23" s="28">
        <v>19</v>
      </c>
      <c r="E23" s="38">
        <v>73.983999999999995</v>
      </c>
      <c r="F23" s="38">
        <v>74.001999999999995</v>
      </c>
      <c r="G23" s="38">
        <v>74.003</v>
      </c>
      <c r="H23" s="38">
        <v>74.004999999999995</v>
      </c>
      <c r="I23" s="38">
        <v>73.997</v>
      </c>
    </row>
    <row r="24" spans="2:9" ht="14.5" x14ac:dyDescent="0.35">
      <c r="B24" s="21"/>
      <c r="C24" s="24"/>
      <c r="D24" s="28">
        <v>20</v>
      </c>
      <c r="E24" s="38">
        <v>74</v>
      </c>
      <c r="F24" s="38">
        <v>74.010000000000005</v>
      </c>
      <c r="G24" s="38">
        <v>74.013000000000005</v>
      </c>
      <c r="H24" s="38">
        <v>74.02</v>
      </c>
      <c r="I24" s="38">
        <v>74.003</v>
      </c>
    </row>
    <row r="25" spans="2:9" ht="14.5" x14ac:dyDescent="0.35">
      <c r="B25" s="21"/>
      <c r="C25" s="24"/>
      <c r="D25" s="28">
        <v>21</v>
      </c>
      <c r="E25" s="38">
        <v>73.981999999999999</v>
      </c>
      <c r="F25" s="38">
        <v>74.001000000000005</v>
      </c>
      <c r="G25" s="38">
        <v>74.015000000000001</v>
      </c>
      <c r="H25" s="38">
        <v>74.004999999999995</v>
      </c>
      <c r="I25" s="38">
        <v>73.995999999999995</v>
      </c>
    </row>
    <row r="26" spans="2:9" ht="14.5" x14ac:dyDescent="0.35">
      <c r="B26" s="21"/>
      <c r="C26" s="24"/>
      <c r="D26" s="28">
        <v>22</v>
      </c>
      <c r="E26" s="38">
        <v>74.004000000000005</v>
      </c>
      <c r="F26" s="38">
        <v>73.998999999999995</v>
      </c>
      <c r="G26" s="38">
        <v>73.989999999999995</v>
      </c>
      <c r="H26" s="38">
        <v>74.006</v>
      </c>
      <c r="I26" s="38">
        <v>74.009</v>
      </c>
    </row>
    <row r="27" spans="2:9" ht="14.5" x14ac:dyDescent="0.35">
      <c r="B27" s="21"/>
      <c r="C27" s="24"/>
      <c r="D27" s="28">
        <v>23</v>
      </c>
      <c r="E27" s="38">
        <v>74.010000000000005</v>
      </c>
      <c r="F27" s="38">
        <v>73.989000000000004</v>
      </c>
      <c r="G27" s="38">
        <v>73.989999999999995</v>
      </c>
      <c r="H27" s="38">
        <v>74.009</v>
      </c>
      <c r="I27" s="38">
        <v>74.013999999999996</v>
      </c>
    </row>
    <row r="28" spans="2:9" ht="14.5" x14ac:dyDescent="0.35">
      <c r="B28" s="21"/>
      <c r="C28" s="24"/>
      <c r="D28" s="28">
        <v>24</v>
      </c>
      <c r="E28" s="38">
        <v>74.015000000000001</v>
      </c>
      <c r="F28" s="38">
        <v>74.007999999999996</v>
      </c>
      <c r="G28" s="38">
        <v>73.992999999999995</v>
      </c>
      <c r="H28" s="38">
        <v>74</v>
      </c>
      <c r="I28" s="38">
        <v>74.010000000000005</v>
      </c>
    </row>
    <row r="29" spans="2:9" ht="14.5" x14ac:dyDescent="0.35">
      <c r="B29" s="21"/>
      <c r="C29" s="24"/>
      <c r="D29" s="28">
        <v>25</v>
      </c>
      <c r="E29" s="38">
        <v>73.981999999999999</v>
      </c>
      <c r="F29" s="38">
        <v>73.983999999999995</v>
      </c>
      <c r="G29" s="38">
        <v>73.995000000000005</v>
      </c>
      <c r="H29" s="38">
        <v>74.016999999999996</v>
      </c>
      <c r="I29" s="38">
        <v>74.013000000000005</v>
      </c>
    </row>
    <row r="30" spans="2:9" ht="14.5" x14ac:dyDescent="0.35">
      <c r="B30" s="21"/>
      <c r="C30" s="24"/>
      <c r="D30" s="28">
        <v>26</v>
      </c>
      <c r="E30" s="39">
        <v>74.03</v>
      </c>
      <c r="F30" s="39">
        <v>74.001999999999995</v>
      </c>
      <c r="G30" s="39">
        <v>74.019000000000005</v>
      </c>
      <c r="H30" s="39">
        <v>73.992000000000004</v>
      </c>
      <c r="I30" s="39">
        <v>74.007999999999996</v>
      </c>
    </row>
    <row r="31" spans="2:9" ht="14.5" x14ac:dyDescent="0.35">
      <c r="B31" s="21"/>
      <c r="C31" s="24"/>
      <c r="D31" s="28">
        <v>27</v>
      </c>
      <c r="E31" s="39">
        <v>73.995000000000005</v>
      </c>
      <c r="F31" s="39">
        <v>73.992000000000004</v>
      </c>
      <c r="G31" s="39">
        <v>74.001000000000005</v>
      </c>
      <c r="H31" s="39">
        <v>74.010999999999996</v>
      </c>
      <c r="I31" s="39">
        <v>74.004000000000005</v>
      </c>
    </row>
    <row r="32" spans="2:9" ht="14.5" x14ac:dyDescent="0.35">
      <c r="B32" s="21"/>
      <c r="C32" s="24"/>
      <c r="D32" s="28">
        <v>28</v>
      </c>
      <c r="E32" s="39">
        <v>73.988</v>
      </c>
      <c r="F32" s="39">
        <v>74.024000000000001</v>
      </c>
      <c r="G32" s="39">
        <v>74.021000000000001</v>
      </c>
      <c r="H32" s="39">
        <v>74.004999999999995</v>
      </c>
      <c r="I32" s="39">
        <v>74.001999999999995</v>
      </c>
    </row>
    <row r="33" spans="2:9" ht="14.5" x14ac:dyDescent="0.35">
      <c r="B33" s="21"/>
      <c r="C33" s="24"/>
      <c r="D33" s="28">
        <v>29</v>
      </c>
      <c r="E33" s="39">
        <v>74.001999999999995</v>
      </c>
      <c r="F33" s="39">
        <v>73.995999999999995</v>
      </c>
      <c r="G33" s="39">
        <v>73.992999999999995</v>
      </c>
      <c r="H33" s="39">
        <v>74.015000000000001</v>
      </c>
      <c r="I33" s="39">
        <v>74.009</v>
      </c>
    </row>
    <row r="34" spans="2:9" ht="14.5" x14ac:dyDescent="0.35">
      <c r="B34" s="21"/>
      <c r="C34" s="24"/>
      <c r="D34" s="28">
        <v>30</v>
      </c>
      <c r="E34" s="39">
        <v>73.992000000000004</v>
      </c>
      <c r="F34" s="39">
        <v>74.007000000000005</v>
      </c>
      <c r="G34" s="39">
        <v>74.015000000000001</v>
      </c>
      <c r="H34" s="39">
        <v>73.989000000000004</v>
      </c>
      <c r="I34" s="39">
        <v>74.013999999999996</v>
      </c>
    </row>
    <row r="35" spans="2:9" ht="14.5" x14ac:dyDescent="0.35">
      <c r="B35" s="21"/>
      <c r="C35" s="24"/>
      <c r="D35" s="28">
        <v>31</v>
      </c>
      <c r="E35" s="39">
        <v>74.009</v>
      </c>
      <c r="F35" s="39">
        <v>73.994</v>
      </c>
      <c r="G35" s="39">
        <v>73.997</v>
      </c>
      <c r="H35" s="39">
        <v>73.984999999999999</v>
      </c>
      <c r="I35" s="39">
        <v>73.992999999999995</v>
      </c>
    </row>
    <row r="36" spans="2:9" ht="14.5" x14ac:dyDescent="0.35">
      <c r="B36" s="21"/>
      <c r="C36" s="24"/>
      <c r="D36" s="28">
        <v>32</v>
      </c>
      <c r="E36" s="39">
        <v>73.995000000000005</v>
      </c>
      <c r="F36" s="39">
        <v>74.006</v>
      </c>
      <c r="G36" s="39">
        <v>73.994</v>
      </c>
      <c r="H36" s="39">
        <v>74</v>
      </c>
      <c r="I36" s="39">
        <v>74.004999999999995</v>
      </c>
    </row>
    <row r="37" spans="2:9" ht="14.5" x14ac:dyDescent="0.35">
      <c r="B37" s="21"/>
      <c r="C37" s="24"/>
      <c r="D37" s="28">
        <v>33</v>
      </c>
      <c r="E37" s="39">
        <v>73.984999999999999</v>
      </c>
      <c r="F37" s="39">
        <v>74.003</v>
      </c>
      <c r="G37" s="39">
        <v>73.992999999999995</v>
      </c>
      <c r="H37" s="39">
        <v>74.015000000000001</v>
      </c>
      <c r="I37" s="39">
        <v>73.988</v>
      </c>
    </row>
    <row r="38" spans="2:9" ht="14.5" x14ac:dyDescent="0.35">
      <c r="B38" s="21"/>
      <c r="C38" s="24"/>
      <c r="D38" s="28">
        <v>34</v>
      </c>
      <c r="E38" s="39">
        <v>74.007999999999996</v>
      </c>
      <c r="F38" s="39">
        <v>73.995000000000005</v>
      </c>
      <c r="G38" s="39">
        <v>74.009</v>
      </c>
      <c r="H38" s="39">
        <v>74.004999999999995</v>
      </c>
      <c r="I38" s="39">
        <v>74.004000000000005</v>
      </c>
    </row>
    <row r="39" spans="2:9" ht="14.5" x14ac:dyDescent="0.35">
      <c r="B39" s="21"/>
      <c r="C39" s="24"/>
      <c r="D39" s="28">
        <v>35</v>
      </c>
      <c r="E39" s="39">
        <v>73.998000000000005</v>
      </c>
      <c r="F39" s="39">
        <v>74</v>
      </c>
      <c r="G39" s="39">
        <v>73.989999999999995</v>
      </c>
      <c r="H39" s="39">
        <v>74.007000000000005</v>
      </c>
      <c r="I39" s="39">
        <v>73.995000000000005</v>
      </c>
    </row>
    <row r="40" spans="2:9" ht="14.5" x14ac:dyDescent="0.35">
      <c r="B40" s="21"/>
      <c r="C40" s="24"/>
      <c r="D40" s="28">
        <v>36</v>
      </c>
      <c r="E40" s="39">
        <v>73.994</v>
      </c>
      <c r="F40" s="39">
        <v>73.998000000000005</v>
      </c>
      <c r="G40" s="39">
        <v>73.994</v>
      </c>
      <c r="H40" s="39">
        <v>73.995000000000005</v>
      </c>
      <c r="I40" s="39">
        <v>73.989999999999995</v>
      </c>
    </row>
    <row r="41" spans="2:9" ht="14.5" x14ac:dyDescent="0.35">
      <c r="B41" s="21"/>
      <c r="C41" s="24"/>
      <c r="D41" s="28">
        <v>37</v>
      </c>
      <c r="E41" s="39">
        <v>74.004000000000005</v>
      </c>
      <c r="F41" s="39">
        <v>74</v>
      </c>
      <c r="G41" s="39">
        <v>74.007000000000005</v>
      </c>
      <c r="H41" s="39">
        <v>74</v>
      </c>
      <c r="I41" s="39">
        <v>73.995999999999995</v>
      </c>
    </row>
    <row r="42" spans="2:9" ht="14.5" x14ac:dyDescent="0.35">
      <c r="B42" s="21"/>
      <c r="C42" s="24"/>
      <c r="D42" s="28">
        <v>38</v>
      </c>
      <c r="E42" s="39">
        <v>73.983000000000004</v>
      </c>
      <c r="F42" s="39">
        <v>74.001999999999995</v>
      </c>
      <c r="G42" s="39">
        <v>73.998000000000005</v>
      </c>
      <c r="H42" s="39">
        <v>73.997</v>
      </c>
      <c r="I42" s="39">
        <v>74.012</v>
      </c>
    </row>
    <row r="43" spans="2:9" ht="14.5" x14ac:dyDescent="0.35">
      <c r="B43" s="21"/>
      <c r="C43" s="24"/>
      <c r="D43" s="28">
        <v>39</v>
      </c>
      <c r="E43" s="39">
        <v>74.006</v>
      </c>
      <c r="F43" s="39">
        <v>73.966999999999999</v>
      </c>
      <c r="G43" s="39">
        <v>73.994</v>
      </c>
      <c r="H43" s="39">
        <v>74</v>
      </c>
      <c r="I43" s="39">
        <v>73.983999999999995</v>
      </c>
    </row>
    <row r="44" spans="2:9" ht="14.5" x14ac:dyDescent="0.35">
      <c r="B44" s="21"/>
      <c r="C44" s="24"/>
      <c r="D44" s="28">
        <v>40</v>
      </c>
      <c r="E44" s="39">
        <v>74.012</v>
      </c>
      <c r="F44" s="39">
        <v>74.013999999999996</v>
      </c>
      <c r="G44" s="39">
        <v>73.998000000000005</v>
      </c>
      <c r="H44" s="39">
        <v>73.998999999999995</v>
      </c>
      <c r="I44" s="39">
        <v>74.007000000000005</v>
      </c>
    </row>
    <row r="45" spans="2:9" ht="14.5" x14ac:dyDescent="0.35">
      <c r="B45" s="21"/>
      <c r="C45" s="24"/>
      <c r="D45" s="28">
        <v>41</v>
      </c>
      <c r="E45" s="39">
        <v>74</v>
      </c>
      <c r="F45" s="39">
        <v>73.983999999999995</v>
      </c>
      <c r="G45" s="39">
        <v>74.004999999999995</v>
      </c>
      <c r="H45" s="39">
        <v>73.998000000000005</v>
      </c>
      <c r="I45" s="39">
        <v>73.995999999999995</v>
      </c>
    </row>
    <row r="46" spans="2:9" ht="14.5" x14ac:dyDescent="0.35">
      <c r="B46" s="21"/>
      <c r="C46" s="24"/>
      <c r="D46" s="28">
        <v>42</v>
      </c>
      <c r="E46" s="39">
        <v>73.994</v>
      </c>
      <c r="F46" s="39">
        <v>74.012</v>
      </c>
      <c r="G46" s="39">
        <v>73.986000000000004</v>
      </c>
      <c r="H46" s="39">
        <v>74.004999999999995</v>
      </c>
      <c r="I46" s="39">
        <v>74.007000000000005</v>
      </c>
    </row>
    <row r="47" spans="2:9" ht="14.5" x14ac:dyDescent="0.35">
      <c r="B47" s="21"/>
      <c r="C47" s="24"/>
      <c r="D47" s="28">
        <v>43</v>
      </c>
      <c r="E47" s="39">
        <v>74.006</v>
      </c>
      <c r="F47" s="39">
        <v>74.010000000000005</v>
      </c>
      <c r="G47" s="39">
        <v>74.018000000000001</v>
      </c>
      <c r="H47" s="39">
        <v>74.003</v>
      </c>
      <c r="I47" s="39">
        <v>74</v>
      </c>
    </row>
    <row r="48" spans="2:9" ht="14.5" x14ac:dyDescent="0.35">
      <c r="B48" s="21"/>
      <c r="C48" s="24"/>
      <c r="D48" s="28">
        <v>44</v>
      </c>
      <c r="E48" s="39">
        <v>73.983999999999995</v>
      </c>
      <c r="F48" s="39">
        <v>74.001999999999995</v>
      </c>
      <c r="G48" s="39">
        <v>74.003</v>
      </c>
      <c r="H48" s="39">
        <v>74.004999999999995</v>
      </c>
      <c r="I48" s="39">
        <v>73.997</v>
      </c>
    </row>
    <row r="49" spans="2:9" ht="14.5" x14ac:dyDescent="0.35">
      <c r="B49" s="21"/>
      <c r="C49" s="24"/>
      <c r="D49" s="28">
        <v>45</v>
      </c>
      <c r="E49" s="39">
        <v>74</v>
      </c>
      <c r="F49" s="39">
        <v>74.010000000000005</v>
      </c>
      <c r="G49" s="39">
        <v>74.013000000000005</v>
      </c>
      <c r="H49" s="39">
        <v>74.02</v>
      </c>
      <c r="I49" s="39">
        <v>74.003</v>
      </c>
    </row>
    <row r="50" spans="2:9" ht="14.5" x14ac:dyDescent="0.35">
      <c r="B50" s="21"/>
      <c r="C50" s="24"/>
      <c r="D50" s="28">
        <v>46</v>
      </c>
      <c r="E50" s="39">
        <v>73.981999999999999</v>
      </c>
      <c r="F50" s="39">
        <v>74.001000000000005</v>
      </c>
      <c r="G50" s="39">
        <v>74.015000000000001</v>
      </c>
      <c r="H50" s="39">
        <v>74.004999999999995</v>
      </c>
      <c r="I50" s="39">
        <v>73.995999999999995</v>
      </c>
    </row>
    <row r="51" spans="2:9" ht="14.5" x14ac:dyDescent="0.35">
      <c r="B51" s="21"/>
      <c r="C51" s="24"/>
      <c r="D51" s="28">
        <v>47</v>
      </c>
      <c r="E51" s="39">
        <v>74.004000000000005</v>
      </c>
      <c r="F51" s="39">
        <v>73.998999999999995</v>
      </c>
      <c r="G51" s="39">
        <v>73.989999999999995</v>
      </c>
      <c r="H51" s="39">
        <v>74.006</v>
      </c>
      <c r="I51" s="39">
        <v>74.009</v>
      </c>
    </row>
    <row r="52" spans="2:9" ht="14.5" x14ac:dyDescent="0.35">
      <c r="B52" s="21"/>
      <c r="C52" s="24"/>
      <c r="D52" s="28">
        <v>48</v>
      </c>
      <c r="E52" s="39">
        <v>74.010000000000005</v>
      </c>
      <c r="F52" s="39">
        <v>73.989000000000004</v>
      </c>
      <c r="G52" s="39">
        <v>73.989999999999995</v>
      </c>
      <c r="H52" s="39">
        <v>74.009</v>
      </c>
      <c r="I52" s="39">
        <v>74.013999999999996</v>
      </c>
    </row>
    <row r="53" spans="2:9" ht="14.5" x14ac:dyDescent="0.35">
      <c r="B53" s="21"/>
      <c r="C53" s="24"/>
      <c r="D53" s="28">
        <v>49</v>
      </c>
      <c r="E53" s="39">
        <v>74.015000000000001</v>
      </c>
      <c r="F53" s="39">
        <v>74.007999999999996</v>
      </c>
      <c r="G53" s="39">
        <v>73.992999999999995</v>
      </c>
      <c r="H53" s="39">
        <v>74</v>
      </c>
      <c r="I53" s="39">
        <v>74.010000000000005</v>
      </c>
    </row>
    <row r="54" spans="2:9" ht="14.5" x14ac:dyDescent="0.35">
      <c r="B54" s="21"/>
      <c r="C54" s="24"/>
      <c r="D54" s="28">
        <v>50</v>
      </c>
      <c r="E54" s="39">
        <v>73.981999999999999</v>
      </c>
      <c r="F54" s="39">
        <v>73.983999999999995</v>
      </c>
      <c r="G54" s="39">
        <v>73.995000000000005</v>
      </c>
      <c r="H54" s="39">
        <v>74.016999999999996</v>
      </c>
      <c r="I54" s="39">
        <v>74.013000000000005</v>
      </c>
    </row>
    <row r="55" spans="2:9" x14ac:dyDescent="0.3">
      <c r="D55" s="19"/>
    </row>
    <row r="56" spans="2:9" x14ac:dyDescent="0.3">
      <c r="B56" s="19" t="s">
        <v>139</v>
      </c>
      <c r="D56" s="19"/>
    </row>
    <row r="57" spans="2:9" x14ac:dyDescent="0.3">
      <c r="B57" s="19" t="s">
        <v>140</v>
      </c>
      <c r="D57" s="19"/>
    </row>
    <row r="58" spans="2:9" x14ac:dyDescent="0.3">
      <c r="B58" s="19" t="s">
        <v>141</v>
      </c>
      <c r="D58" s="19"/>
    </row>
    <row r="59" spans="2:9" x14ac:dyDescent="0.3">
      <c r="D59" s="19"/>
    </row>
    <row r="60" spans="2:9" x14ac:dyDescent="0.3">
      <c r="D60" s="19"/>
    </row>
    <row r="61" spans="2:9" x14ac:dyDescent="0.3">
      <c r="D61" s="19"/>
    </row>
    <row r="62" spans="2:9" x14ac:dyDescent="0.3">
      <c r="D62" s="19"/>
    </row>
    <row r="63" spans="2:9" x14ac:dyDescent="0.3">
      <c r="D63" s="19"/>
    </row>
    <row r="64" spans="2:9" x14ac:dyDescent="0.3">
      <c r="D64" s="19"/>
    </row>
    <row r="65" spans="4:4" x14ac:dyDescent="0.3">
      <c r="D65" s="19"/>
    </row>
    <row r="66" spans="4:4" x14ac:dyDescent="0.3">
      <c r="D66" s="19"/>
    </row>
    <row r="67" spans="4:4" x14ac:dyDescent="0.3">
      <c r="D67" s="19"/>
    </row>
    <row r="68" spans="4:4" x14ac:dyDescent="0.3">
      <c r="D68" s="19"/>
    </row>
    <row r="69" spans="4:4" x14ac:dyDescent="0.3">
      <c r="D69" s="19"/>
    </row>
    <row r="70" spans="4:4" x14ac:dyDescent="0.3">
      <c r="D70" s="19"/>
    </row>
    <row r="71" spans="4:4" x14ac:dyDescent="0.3">
      <c r="D71" s="19"/>
    </row>
    <row r="72" spans="4:4" x14ac:dyDescent="0.3">
      <c r="D72" s="19"/>
    </row>
    <row r="73" spans="4:4" x14ac:dyDescent="0.3">
      <c r="D73" s="19"/>
    </row>
    <row r="74" spans="4:4" x14ac:dyDescent="0.3">
      <c r="D74" s="19"/>
    </row>
    <row r="75" spans="4:4" x14ac:dyDescent="0.3">
      <c r="D75" s="19"/>
    </row>
    <row r="76" spans="4:4" x14ac:dyDescent="0.3">
      <c r="D76" s="19"/>
    </row>
    <row r="77" spans="4:4" x14ac:dyDescent="0.3">
      <c r="D77" s="19"/>
    </row>
    <row r="78" spans="4:4" x14ac:dyDescent="0.3">
      <c r="D78" s="19"/>
    </row>
    <row r="79" spans="4:4" x14ac:dyDescent="0.3">
      <c r="D79" s="19"/>
    </row>
    <row r="80" spans="4:4" x14ac:dyDescent="0.3">
      <c r="D80" s="19"/>
    </row>
    <row r="81" spans="4:4" x14ac:dyDescent="0.3">
      <c r="D81" s="19"/>
    </row>
    <row r="82" spans="4:4" x14ac:dyDescent="0.3">
      <c r="D82" s="19"/>
    </row>
    <row r="83" spans="4:4" x14ac:dyDescent="0.3">
      <c r="D83" s="19"/>
    </row>
    <row r="84" spans="4:4" x14ac:dyDescent="0.3">
      <c r="D84" s="19"/>
    </row>
    <row r="85" spans="4:4" x14ac:dyDescent="0.3">
      <c r="D85" s="19"/>
    </row>
    <row r="86" spans="4:4" x14ac:dyDescent="0.3">
      <c r="D86" s="19"/>
    </row>
    <row r="87" spans="4:4" x14ac:dyDescent="0.3">
      <c r="D87" s="19"/>
    </row>
    <row r="88" spans="4:4" x14ac:dyDescent="0.3">
      <c r="D88" s="19"/>
    </row>
    <row r="89" spans="4:4" x14ac:dyDescent="0.3">
      <c r="D89" s="19"/>
    </row>
    <row r="90" spans="4:4" x14ac:dyDescent="0.3">
      <c r="D90" s="19"/>
    </row>
    <row r="91" spans="4:4" x14ac:dyDescent="0.3">
      <c r="D91" s="19"/>
    </row>
    <row r="92" spans="4:4" x14ac:dyDescent="0.3">
      <c r="D92" s="19"/>
    </row>
    <row r="93" spans="4:4" x14ac:dyDescent="0.3">
      <c r="D93" s="19"/>
    </row>
    <row r="94" spans="4:4" x14ac:dyDescent="0.3">
      <c r="D94" s="19"/>
    </row>
    <row r="95" spans="4:4" x14ac:dyDescent="0.3">
      <c r="D95" s="19"/>
    </row>
    <row r="96" spans="4:4" x14ac:dyDescent="0.3">
      <c r="D96" s="19"/>
    </row>
    <row r="97" spans="4:4" x14ac:dyDescent="0.3">
      <c r="D97" s="19"/>
    </row>
    <row r="98" spans="4:4" x14ac:dyDescent="0.3">
      <c r="D98" s="19"/>
    </row>
    <row r="99" spans="4:4" x14ac:dyDescent="0.3">
      <c r="D99" s="19"/>
    </row>
    <row r="100" spans="4:4" x14ac:dyDescent="0.3">
      <c r="D100" s="19"/>
    </row>
    <row r="101" spans="4:4" x14ac:dyDescent="0.3">
      <c r="D101" s="19"/>
    </row>
    <row r="102" spans="4:4" x14ac:dyDescent="0.3">
      <c r="D102" s="19"/>
    </row>
    <row r="103" spans="4:4" x14ac:dyDescent="0.3">
      <c r="D103" s="19"/>
    </row>
    <row r="104" spans="4:4" x14ac:dyDescent="0.3">
      <c r="D104" s="19"/>
    </row>
    <row r="105" spans="4:4" x14ac:dyDescent="0.3">
      <c r="D105" s="19"/>
    </row>
    <row r="106" spans="4:4" x14ac:dyDescent="0.3">
      <c r="D106" s="19"/>
    </row>
    <row r="107" spans="4:4" x14ac:dyDescent="0.3">
      <c r="D107" s="19"/>
    </row>
    <row r="108" spans="4:4" x14ac:dyDescent="0.3">
      <c r="D108" s="19"/>
    </row>
    <row r="109" spans="4:4" x14ac:dyDescent="0.3">
      <c r="D109" s="19"/>
    </row>
  </sheetData>
  <mergeCells count="1">
    <mergeCell ref="B2:I2"/>
  </mergeCells>
  <pageMargins left="0.70866141732283472" right="0.70866141732283472" top="0.78740157480314965" bottom="0.78740157480314965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AB55"/>
  <sheetViews>
    <sheetView showGridLines="0" tabSelected="1" zoomScale="64" zoomScaleNormal="64" workbookViewId="0">
      <selection activeCell="AB35" sqref="AB35"/>
    </sheetView>
  </sheetViews>
  <sheetFormatPr baseColWidth="10" defaultColWidth="11.36328125" defaultRowHeight="18.5" x14ac:dyDescent="0.45"/>
  <cols>
    <col min="1" max="1" width="3.26953125" style="1" customWidth="1"/>
    <col min="2" max="2" width="5.7265625" style="1" customWidth="1"/>
    <col min="3" max="3" width="10.6328125" style="8" customWidth="1"/>
    <col min="4" max="4" width="2" style="1" customWidth="1"/>
    <col min="5" max="5" width="5.7265625" style="1" customWidth="1"/>
    <col min="6" max="6" width="10.6328125" style="8" customWidth="1"/>
    <col min="7" max="7" width="2" style="1" customWidth="1"/>
    <col min="8" max="8" width="5.7265625" style="1" customWidth="1"/>
    <col min="9" max="9" width="3.81640625" style="8" customWidth="1"/>
    <col min="10" max="10" width="9.36328125" style="1" customWidth="1"/>
    <col min="11" max="11" width="7" style="1" customWidth="1"/>
    <col min="12" max="12" width="22.7265625" style="8" bestFit="1" customWidth="1"/>
    <col min="13" max="13" width="2.81640625" style="1" customWidth="1"/>
    <col min="14" max="14" width="7" style="1" customWidth="1"/>
    <col min="15" max="15" width="16.08984375" style="1" customWidth="1"/>
    <col min="16" max="16" width="23" style="1" customWidth="1"/>
    <col min="17" max="17" width="24.08984375" style="1" customWidth="1"/>
    <col min="18" max="18" width="14.26953125" style="1" customWidth="1"/>
    <col min="19" max="19" width="33.7265625" style="1" bestFit="1" customWidth="1"/>
    <col min="20" max="20" width="2.6328125" style="1" customWidth="1"/>
    <col min="21" max="21" width="12.08984375" style="1" customWidth="1"/>
    <col min="22" max="22" width="14.08984375" style="1" customWidth="1"/>
    <col min="23" max="23" width="15.08984375" style="9" customWidth="1"/>
    <col min="24" max="24" width="20.36328125" style="9" customWidth="1"/>
    <col min="25" max="25" width="3" style="9" customWidth="1"/>
    <col min="26" max="26" width="3.7265625" style="9" customWidth="1"/>
    <col min="27" max="27" width="11.36328125" style="1"/>
    <col min="28" max="28" width="77.453125" style="1" customWidth="1"/>
    <col min="29" max="16384" width="11.36328125" style="1"/>
  </cols>
  <sheetData>
    <row r="1" spans="1:28" ht="13.5" customHeight="1" thickBot="1" x14ac:dyDescent="0.5">
      <c r="A1" s="29"/>
      <c r="B1" s="30"/>
      <c r="C1" s="31"/>
      <c r="D1" s="30"/>
      <c r="E1" s="30"/>
      <c r="F1" s="31"/>
      <c r="G1" s="30"/>
      <c r="H1" s="30"/>
      <c r="I1" s="31"/>
      <c r="J1" s="30"/>
      <c r="K1" s="30"/>
      <c r="L1" s="31"/>
      <c r="M1" s="30"/>
      <c r="N1" s="30"/>
      <c r="O1" s="30"/>
      <c r="P1" s="30"/>
      <c r="Q1" s="30"/>
      <c r="R1" s="30"/>
      <c r="S1" s="30"/>
      <c r="T1" s="30"/>
      <c r="U1" s="30"/>
      <c r="V1" s="30"/>
      <c r="W1" s="32"/>
      <c r="X1" s="32"/>
      <c r="Y1" s="32"/>
      <c r="Z1" s="49"/>
    </row>
    <row r="2" spans="1:28" ht="62.25" customHeight="1" thickBot="1" x14ac:dyDescent="0.4">
      <c r="A2" s="33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78" t="s">
        <v>149</v>
      </c>
      <c r="O2" s="79"/>
      <c r="P2" s="79"/>
      <c r="Q2" s="79"/>
      <c r="R2" s="79"/>
      <c r="S2" s="79"/>
      <c r="T2" s="79"/>
      <c r="U2" s="81"/>
      <c r="V2" s="82"/>
      <c r="W2" s="82"/>
      <c r="X2" s="82"/>
      <c r="Y2" s="83"/>
      <c r="Z2" s="50"/>
    </row>
    <row r="3" spans="1:28" ht="11.25" customHeight="1" x14ac:dyDescent="0.45">
      <c r="A3" s="33"/>
      <c r="Z3" s="50"/>
    </row>
    <row r="4" spans="1:28" s="4" customFormat="1" x14ac:dyDescent="0.45">
      <c r="A4" s="3"/>
      <c r="B4" s="1"/>
      <c r="C4" s="8"/>
      <c r="D4" s="1"/>
      <c r="E4" s="1"/>
      <c r="F4" s="8"/>
      <c r="G4" s="1"/>
      <c r="H4" s="1"/>
      <c r="I4" s="8"/>
      <c r="J4" s="1"/>
      <c r="K4" s="1"/>
      <c r="L4" s="8"/>
      <c r="M4" s="1"/>
      <c r="Q4" s="65" t="s">
        <v>29</v>
      </c>
      <c r="R4" s="66"/>
      <c r="S4" s="67"/>
      <c r="W4" s="51"/>
      <c r="X4" s="51"/>
      <c r="Y4" s="51"/>
      <c r="Z4" s="52"/>
      <c r="AB4" s="85" t="s">
        <v>150</v>
      </c>
    </row>
    <row r="5" spans="1:28" s="4" customFormat="1" x14ac:dyDescent="0.45">
      <c r="A5" s="3"/>
      <c r="B5" s="1"/>
      <c r="C5" s="8"/>
      <c r="D5" s="1"/>
      <c r="E5" s="1"/>
      <c r="F5" s="8"/>
      <c r="G5" s="1"/>
      <c r="H5" s="1"/>
      <c r="I5" s="8"/>
      <c r="J5" s="1"/>
      <c r="K5" s="1"/>
      <c r="L5" s="8"/>
      <c r="M5" s="1"/>
      <c r="Q5" s="68" t="s">
        <v>36</v>
      </c>
      <c r="R5" s="69"/>
      <c r="S5" s="70"/>
      <c r="W5" s="51"/>
      <c r="X5" s="51"/>
      <c r="Y5" s="51"/>
      <c r="Z5" s="52"/>
      <c r="AB5" s="85"/>
    </row>
    <row r="6" spans="1:28" s="4" customFormat="1" x14ac:dyDescent="0.45">
      <c r="A6" s="3"/>
      <c r="B6" s="1"/>
      <c r="C6" s="8"/>
      <c r="D6" s="1"/>
      <c r="E6" s="1"/>
      <c r="F6" s="8"/>
      <c r="G6" s="1"/>
      <c r="H6" s="1"/>
      <c r="I6" s="8"/>
      <c r="J6" s="1"/>
      <c r="K6" s="1"/>
      <c r="L6" s="8"/>
      <c r="M6" s="1"/>
      <c r="Q6" s="53"/>
      <c r="R6" s="53"/>
      <c r="S6" s="53"/>
      <c r="W6" s="51"/>
      <c r="X6" s="51"/>
      <c r="Y6" s="51"/>
      <c r="Z6" s="52"/>
      <c r="AB6" s="85" t="s">
        <v>151</v>
      </c>
    </row>
    <row r="7" spans="1:28" s="4" customFormat="1" x14ac:dyDescent="0.45">
      <c r="A7" s="3"/>
      <c r="B7" s="1"/>
      <c r="C7" s="8"/>
      <c r="D7" s="1"/>
      <c r="E7" s="1"/>
      <c r="F7" s="8"/>
      <c r="G7" s="1"/>
      <c r="H7" s="1"/>
      <c r="I7" s="8"/>
      <c r="J7" s="1"/>
      <c r="K7" s="1"/>
      <c r="L7" s="8"/>
      <c r="M7" s="1"/>
      <c r="Q7" s="34" t="s">
        <v>23</v>
      </c>
      <c r="R7" s="63" t="s">
        <v>48</v>
      </c>
      <c r="S7" s="64"/>
      <c r="W7" s="51"/>
      <c r="X7" s="51"/>
      <c r="Y7" s="51"/>
      <c r="Z7" s="52"/>
      <c r="AB7" s="85" t="str">
        <f>"- das Wasserzeichen ""www.sixsigmablackbeltde"""</f>
        <v>- das Wasserzeichen "www.sixsigmablackbeltde"</v>
      </c>
    </row>
    <row r="8" spans="1:28" s="4" customFormat="1" x14ac:dyDescent="0.45">
      <c r="A8" s="3"/>
      <c r="B8" s="1"/>
      <c r="C8" s="8"/>
      <c r="D8" s="1"/>
      <c r="E8" s="1"/>
      <c r="F8" s="8"/>
      <c r="G8" s="1"/>
      <c r="H8" s="1"/>
      <c r="I8" s="8"/>
      <c r="J8" s="1"/>
      <c r="K8" s="1"/>
      <c r="L8" s="8"/>
      <c r="M8" s="1"/>
      <c r="Q8" s="34" t="s">
        <v>35</v>
      </c>
      <c r="R8" s="63" t="s">
        <v>49</v>
      </c>
      <c r="S8" s="64"/>
      <c r="W8" s="51"/>
      <c r="X8" s="51"/>
      <c r="Y8" s="51"/>
      <c r="Z8" s="52"/>
      <c r="AB8" s="85" t="str">
        <f>"- ein Teil der Zellen ist gesperrt"</f>
        <v>- ein Teil der Zellen ist gesperrt</v>
      </c>
    </row>
    <row r="9" spans="1:28" s="4" customFormat="1" x14ac:dyDescent="0.45">
      <c r="A9" s="3"/>
      <c r="B9" s="1"/>
      <c r="C9" s="8"/>
      <c r="D9" s="1"/>
      <c r="E9" s="1"/>
      <c r="F9" s="8"/>
      <c r="G9" s="1"/>
      <c r="H9" s="1"/>
      <c r="I9" s="8"/>
      <c r="J9" s="1"/>
      <c r="K9" s="1"/>
      <c r="L9" s="8"/>
      <c r="M9" s="1"/>
      <c r="Q9" s="34" t="s">
        <v>34</v>
      </c>
      <c r="R9" s="63" t="s">
        <v>25</v>
      </c>
      <c r="S9" s="64"/>
      <c r="W9" s="51"/>
      <c r="X9" s="51"/>
      <c r="Y9" s="51"/>
      <c r="Z9" s="52"/>
      <c r="AB9" s="85" t="str">
        <f>"- etc."</f>
        <v>- etc.</v>
      </c>
    </row>
    <row r="10" spans="1:28" s="4" customFormat="1" x14ac:dyDescent="0.45">
      <c r="A10" s="3"/>
      <c r="B10" s="1"/>
      <c r="C10" s="8"/>
      <c r="D10" s="1"/>
      <c r="E10" s="1"/>
      <c r="F10" s="8"/>
      <c r="G10" s="1"/>
      <c r="H10" s="1"/>
      <c r="I10" s="8"/>
      <c r="J10" s="1"/>
      <c r="K10" s="1"/>
      <c r="L10" s="8"/>
      <c r="M10" s="1"/>
      <c r="Q10" s="34" t="s">
        <v>26</v>
      </c>
      <c r="R10" s="63" t="s">
        <v>28</v>
      </c>
      <c r="S10" s="64"/>
      <c r="W10" s="51"/>
      <c r="X10" s="51"/>
      <c r="Y10" s="51"/>
      <c r="Z10" s="52"/>
      <c r="AB10" s="86"/>
    </row>
    <row r="11" spans="1:28" s="4" customFormat="1" x14ac:dyDescent="0.45">
      <c r="A11" s="3"/>
      <c r="B11" s="1"/>
      <c r="C11" s="8"/>
      <c r="D11" s="1"/>
      <c r="E11" s="1"/>
      <c r="F11" s="8"/>
      <c r="G11" s="1"/>
      <c r="H11" s="1"/>
      <c r="I11" s="8"/>
      <c r="J11" s="1"/>
      <c r="K11" s="1"/>
      <c r="L11" s="8"/>
      <c r="M11" s="1"/>
      <c r="Q11" s="34" t="s">
        <v>27</v>
      </c>
      <c r="R11" s="63" t="s">
        <v>97</v>
      </c>
      <c r="S11" s="64"/>
      <c r="W11" s="51"/>
      <c r="X11" s="51"/>
      <c r="Y11" s="51"/>
      <c r="Z11" s="52"/>
      <c r="AB11" s="85" t="s">
        <v>156</v>
      </c>
    </row>
    <row r="12" spans="1:28" s="4" customFormat="1" x14ac:dyDescent="0.45">
      <c r="A12" s="3"/>
      <c r="B12" s="1"/>
      <c r="C12" s="8"/>
      <c r="D12" s="1"/>
      <c r="E12" s="1"/>
      <c r="F12" s="8"/>
      <c r="G12" s="1"/>
      <c r="H12" s="1"/>
      <c r="I12" s="8"/>
      <c r="J12" s="1"/>
      <c r="K12" s="1"/>
      <c r="L12" s="8"/>
      <c r="M12" s="1"/>
      <c r="Q12" s="34" t="s">
        <v>24</v>
      </c>
      <c r="R12" s="75">
        <v>41983</v>
      </c>
      <c r="S12" s="64"/>
      <c r="W12" s="51"/>
      <c r="X12" s="51"/>
      <c r="Y12" s="51"/>
      <c r="Z12" s="52"/>
      <c r="AB12" s="85" t="str">
        <f>"- ohne Einschränkungen"</f>
        <v>- ohne Einschränkungen</v>
      </c>
    </row>
    <row r="13" spans="1:28" s="4" customFormat="1" x14ac:dyDescent="0.45">
      <c r="A13" s="3"/>
      <c r="B13" s="1"/>
      <c r="C13" s="8"/>
      <c r="D13" s="1"/>
      <c r="E13" s="1"/>
      <c r="F13" s="8"/>
      <c r="G13" s="1"/>
      <c r="H13" s="1"/>
      <c r="I13" s="8"/>
      <c r="J13" s="1"/>
      <c r="K13" s="1"/>
      <c r="L13" s="8"/>
      <c r="M13" s="1"/>
      <c r="Q13" s="35" t="s">
        <v>2</v>
      </c>
      <c r="R13" s="63" t="s">
        <v>51</v>
      </c>
      <c r="S13" s="64"/>
      <c r="W13" s="51"/>
      <c r="X13" s="51"/>
      <c r="Y13" s="51"/>
      <c r="Z13" s="52"/>
      <c r="AB13" s="85" t="str">
        <f>"- in englischer Sprache"</f>
        <v>- in englischer Sprache</v>
      </c>
    </row>
    <row r="14" spans="1:28" s="4" customFormat="1" x14ac:dyDescent="0.45">
      <c r="A14" s="3"/>
      <c r="B14" s="1"/>
      <c r="C14" s="8"/>
      <c r="D14" s="1"/>
      <c r="E14" s="1"/>
      <c r="F14" s="8"/>
      <c r="G14" s="1"/>
      <c r="H14" s="1"/>
      <c r="I14" s="8"/>
      <c r="J14" s="1"/>
      <c r="K14" s="1"/>
      <c r="L14" s="8"/>
      <c r="M14" s="1"/>
      <c r="Q14" s="35" t="s">
        <v>3</v>
      </c>
      <c r="R14" s="63" t="s">
        <v>96</v>
      </c>
      <c r="S14" s="64"/>
      <c r="W14" s="51"/>
      <c r="X14" s="51"/>
      <c r="Y14" s="51"/>
      <c r="Z14" s="52"/>
      <c r="AB14" s="85" t="str">
        <f>"- mit Ihrem Logo"</f>
        <v>- mit Ihrem Logo</v>
      </c>
    </row>
    <row r="15" spans="1:28" s="4" customFormat="1" ht="20" x14ac:dyDescent="0.45">
      <c r="A15" s="3"/>
      <c r="B15" s="1"/>
      <c r="C15" s="8"/>
      <c r="D15" s="1"/>
      <c r="E15" s="1"/>
      <c r="F15" s="8"/>
      <c r="G15" s="1"/>
      <c r="H15" s="1"/>
      <c r="I15" s="8"/>
      <c r="J15" s="1"/>
      <c r="K15" s="1"/>
      <c r="L15" s="8"/>
      <c r="M15" s="1"/>
      <c r="Q15" s="71" t="s">
        <v>30</v>
      </c>
      <c r="R15" s="71"/>
      <c r="S15" s="22">
        <v>74</v>
      </c>
      <c r="W15" s="51"/>
      <c r="X15" s="51"/>
      <c r="Y15" s="51"/>
      <c r="Z15" s="52"/>
      <c r="AB15" s="85" t="s">
        <v>157</v>
      </c>
    </row>
    <row r="16" spans="1:28" s="4" customFormat="1" x14ac:dyDescent="0.45">
      <c r="A16" s="3"/>
      <c r="B16" s="1"/>
      <c r="C16" s="8"/>
      <c r="D16" s="1"/>
      <c r="E16" s="1"/>
      <c r="F16" s="8"/>
      <c r="G16" s="1"/>
      <c r="H16" s="1"/>
      <c r="I16" s="8"/>
      <c r="J16" s="1"/>
      <c r="K16" s="1"/>
      <c r="L16" s="8"/>
      <c r="M16" s="1"/>
      <c r="Q16" s="71" t="s">
        <v>4</v>
      </c>
      <c r="R16" s="71"/>
      <c r="S16" s="22">
        <v>73.95</v>
      </c>
      <c r="W16" s="51"/>
      <c r="X16" s="51"/>
      <c r="Y16" s="51"/>
      <c r="Z16" s="52"/>
      <c r="AB16" s="87" t="s">
        <v>158</v>
      </c>
    </row>
    <row r="17" spans="1:28" s="4" customFormat="1" x14ac:dyDescent="0.45">
      <c r="A17" s="3"/>
      <c r="B17" s="1"/>
      <c r="C17" s="8"/>
      <c r="D17" s="1"/>
      <c r="E17" s="1"/>
      <c r="F17" s="8"/>
      <c r="G17" s="1"/>
      <c r="H17" s="1"/>
      <c r="I17" s="8"/>
      <c r="J17" s="1"/>
      <c r="K17" s="1"/>
      <c r="L17" s="8"/>
      <c r="M17" s="1"/>
      <c r="Q17" s="71" t="s">
        <v>5</v>
      </c>
      <c r="R17" s="71"/>
      <c r="S17" s="22">
        <v>74.05</v>
      </c>
      <c r="W17" s="51"/>
      <c r="X17" s="51"/>
      <c r="Y17" s="51"/>
      <c r="Z17" s="52"/>
      <c r="AB17" s="87"/>
    </row>
    <row r="18" spans="1:28" s="4" customFormat="1" x14ac:dyDescent="0.45">
      <c r="A18" s="3"/>
      <c r="B18" s="1"/>
      <c r="C18" s="8"/>
      <c r="D18" s="1"/>
      <c r="E18" s="1"/>
      <c r="F18" s="8"/>
      <c r="G18" s="1"/>
      <c r="H18" s="1"/>
      <c r="I18" s="8"/>
      <c r="J18" s="1"/>
      <c r="K18" s="1"/>
      <c r="L18" s="8"/>
      <c r="M18" s="1"/>
      <c r="Q18" s="72" t="s">
        <v>37</v>
      </c>
      <c r="R18" s="72"/>
      <c r="S18" s="10">
        <v>20</v>
      </c>
      <c r="W18" s="51"/>
      <c r="X18" s="51"/>
      <c r="Y18" s="51"/>
      <c r="Z18" s="52"/>
      <c r="AB18" s="85" t="s">
        <v>159</v>
      </c>
    </row>
    <row r="19" spans="1:28" s="4" customFormat="1" ht="20" x14ac:dyDescent="0.45">
      <c r="A19" s="3"/>
      <c r="B19" s="1"/>
      <c r="C19" s="8"/>
      <c r="D19" s="1"/>
      <c r="E19" s="1"/>
      <c r="F19" s="8"/>
      <c r="G19" s="1"/>
      <c r="H19" s="1"/>
      <c r="I19" s="8"/>
      <c r="J19" s="1"/>
      <c r="K19" s="1"/>
      <c r="L19" s="8"/>
      <c r="M19" s="1"/>
      <c r="Q19" s="48" t="s">
        <v>142</v>
      </c>
      <c r="R19" s="14">
        <v>1.33</v>
      </c>
      <c r="S19" s="10" t="s">
        <v>38</v>
      </c>
      <c r="W19" s="51"/>
      <c r="X19" s="51"/>
      <c r="Y19" s="51"/>
      <c r="Z19" s="52"/>
      <c r="AB19" s="87" t="s">
        <v>155</v>
      </c>
    </row>
    <row r="20" spans="1:28" s="4" customFormat="1" ht="20" x14ac:dyDescent="0.45">
      <c r="A20" s="3"/>
      <c r="B20" s="1"/>
      <c r="C20" s="8"/>
      <c r="D20" s="1"/>
      <c r="E20" s="1"/>
      <c r="F20" s="8"/>
      <c r="G20" s="1"/>
      <c r="H20" s="1"/>
      <c r="I20" s="8"/>
      <c r="J20" s="1"/>
      <c r="K20" s="1"/>
      <c r="L20" s="8"/>
      <c r="M20" s="1"/>
      <c r="Q20" s="48" t="s">
        <v>143</v>
      </c>
      <c r="R20" s="25" t="s">
        <v>98</v>
      </c>
      <c r="S20" s="10" t="s">
        <v>50</v>
      </c>
      <c r="W20" s="51"/>
      <c r="X20" s="51"/>
      <c r="Y20" s="51"/>
      <c r="Z20" s="52"/>
      <c r="AB20" s="85"/>
    </row>
    <row r="21" spans="1:28" s="4" customFormat="1" ht="20" x14ac:dyDescent="0.45">
      <c r="A21" s="3"/>
      <c r="B21" s="1"/>
      <c r="C21" s="8"/>
      <c r="D21" s="1"/>
      <c r="E21" s="1"/>
      <c r="F21" s="8"/>
      <c r="G21" s="1"/>
      <c r="H21" s="1"/>
      <c r="I21" s="8"/>
      <c r="J21" s="1"/>
      <c r="K21" s="1"/>
      <c r="L21" s="8"/>
      <c r="M21" s="1"/>
      <c r="Q21" s="48" t="s">
        <v>144</v>
      </c>
      <c r="R21" s="15">
        <v>1.66</v>
      </c>
      <c r="S21" s="10" t="s">
        <v>39</v>
      </c>
      <c r="W21" s="51"/>
      <c r="X21" s="51"/>
      <c r="Y21" s="51"/>
      <c r="Z21" s="52"/>
      <c r="AB21" s="85" t="s">
        <v>152</v>
      </c>
    </row>
    <row r="22" spans="1:28" s="4" customFormat="1" x14ac:dyDescent="0.45">
      <c r="A22" s="3"/>
      <c r="B22" s="1"/>
      <c r="C22" s="8"/>
      <c r="D22" s="1"/>
      <c r="E22" s="1"/>
      <c r="F22" s="8"/>
      <c r="G22" s="1"/>
      <c r="H22" s="1"/>
      <c r="I22" s="8"/>
      <c r="J22" s="1"/>
      <c r="K22" s="1"/>
      <c r="L22" s="8"/>
      <c r="M22" s="1"/>
      <c r="W22" s="51"/>
      <c r="X22" s="51"/>
      <c r="Y22" s="51"/>
      <c r="Z22" s="52"/>
      <c r="AB22" s="87" t="s">
        <v>153</v>
      </c>
    </row>
    <row r="23" spans="1:28" s="4" customFormat="1" x14ac:dyDescent="0.45">
      <c r="A23" s="3"/>
      <c r="B23" s="1"/>
      <c r="C23" s="8"/>
      <c r="D23" s="1"/>
      <c r="E23" s="1"/>
      <c r="F23" s="8"/>
      <c r="G23" s="1"/>
      <c r="H23" s="1"/>
      <c r="I23" s="8"/>
      <c r="J23" s="1"/>
      <c r="K23" s="1"/>
      <c r="L23" s="8"/>
      <c r="M23" s="1"/>
      <c r="Q23" s="74" t="s">
        <v>0</v>
      </c>
      <c r="R23" s="74"/>
      <c r="S23" s="5">
        <f>Anzahl</f>
        <v>250</v>
      </c>
      <c r="W23" s="51"/>
      <c r="X23" s="51"/>
      <c r="Y23" s="51"/>
      <c r="Z23" s="52"/>
      <c r="AB23" s="86"/>
    </row>
    <row r="24" spans="1:28" s="4" customFormat="1" x14ac:dyDescent="0.45">
      <c r="A24" s="3"/>
      <c r="B24" s="1"/>
      <c r="C24" s="8"/>
      <c r="D24" s="1"/>
      <c r="E24" s="1"/>
      <c r="F24" s="8"/>
      <c r="G24" s="1"/>
      <c r="H24" s="1"/>
      <c r="I24" s="8"/>
      <c r="J24" s="1"/>
      <c r="K24" s="1"/>
      <c r="L24" s="8"/>
      <c r="M24" s="1"/>
      <c r="Q24" s="71" t="s">
        <v>31</v>
      </c>
      <c r="R24" s="71"/>
      <c r="S24" s="23">
        <f>Mittelwert</f>
        <v>74.001175999999987</v>
      </c>
      <c r="W24" s="51"/>
      <c r="X24" s="51"/>
      <c r="Y24" s="51"/>
      <c r="Z24" s="52"/>
      <c r="AB24" s="85" t="s">
        <v>154</v>
      </c>
    </row>
    <row r="25" spans="1:28" s="4" customFormat="1" ht="20" x14ac:dyDescent="0.45">
      <c r="A25" s="3"/>
      <c r="B25" s="1"/>
      <c r="C25" s="8"/>
      <c r="D25" s="1"/>
      <c r="E25" s="1"/>
      <c r="F25" s="8"/>
      <c r="G25" s="1"/>
      <c r="H25" s="1"/>
      <c r="I25" s="8"/>
      <c r="J25" s="1"/>
      <c r="K25" s="1"/>
      <c r="L25" s="8"/>
      <c r="M25" s="1"/>
      <c r="Q25" s="71" t="s">
        <v>99</v>
      </c>
      <c r="R25" s="71"/>
      <c r="S25" s="23">
        <f>Standardabweichung</f>
        <v>1.0178380111135369E-2</v>
      </c>
      <c r="W25" s="51"/>
      <c r="X25" s="51"/>
      <c r="Y25" s="51"/>
      <c r="Z25" s="52"/>
      <c r="AB25" s="87" t="s">
        <v>155</v>
      </c>
    </row>
    <row r="26" spans="1:28" s="4" customFormat="1" x14ac:dyDescent="0.45">
      <c r="A26" s="3"/>
      <c r="B26" s="1"/>
      <c r="C26" s="8"/>
      <c r="D26" s="1"/>
      <c r="E26" s="1"/>
      <c r="F26" s="8"/>
      <c r="G26" s="1"/>
      <c r="H26" s="1"/>
      <c r="I26" s="8"/>
      <c r="J26" s="1"/>
      <c r="K26" s="1"/>
      <c r="L26" s="8"/>
      <c r="M26" s="1"/>
      <c r="Q26" s="74" t="s">
        <v>47</v>
      </c>
      <c r="R26" s="74"/>
      <c r="S26" s="13" t="str">
        <f>IF(Berechnung!CP8&lt;0.05,"nicht normalverteilt","normalverteilt")</f>
        <v>normalverteilt</v>
      </c>
      <c r="W26" s="51"/>
      <c r="X26" s="51"/>
      <c r="Y26" s="51"/>
      <c r="Z26" s="52"/>
    </row>
    <row r="27" spans="1:28" s="4" customFormat="1" x14ac:dyDescent="0.45">
      <c r="A27" s="3"/>
      <c r="B27" s="1"/>
      <c r="C27" s="8"/>
      <c r="D27" s="1"/>
      <c r="E27" s="1"/>
      <c r="F27" s="8"/>
      <c r="G27" s="1"/>
      <c r="H27" s="1"/>
      <c r="I27" s="8"/>
      <c r="J27" s="1"/>
      <c r="K27" s="1"/>
      <c r="L27" s="8"/>
      <c r="M27" s="1"/>
      <c r="O27" s="53"/>
      <c r="Q27" s="1"/>
      <c r="R27" s="1"/>
      <c r="S27" s="8"/>
      <c r="W27" s="51"/>
      <c r="X27" s="51"/>
      <c r="Y27" s="51"/>
      <c r="Z27" s="52"/>
    </row>
    <row r="28" spans="1:28" s="4" customFormat="1" ht="20" x14ac:dyDescent="0.45">
      <c r="A28" s="3"/>
      <c r="B28" s="1"/>
      <c r="C28" s="8"/>
      <c r="D28" s="1"/>
      <c r="E28" s="1"/>
      <c r="F28" s="8"/>
      <c r="G28" s="1"/>
      <c r="H28" s="1"/>
      <c r="I28" s="8"/>
      <c r="J28" s="1"/>
      <c r="K28" s="1"/>
      <c r="L28" s="8"/>
      <c r="M28" s="1"/>
      <c r="Q28" s="73" t="s">
        <v>108</v>
      </c>
      <c r="R28" s="48" t="s">
        <v>145</v>
      </c>
      <c r="S28" s="6">
        <f>CPU</f>
        <v>1.6759706829968699</v>
      </c>
      <c r="W28" s="51"/>
      <c r="X28" s="51"/>
      <c r="Y28" s="51"/>
      <c r="Z28" s="52"/>
    </row>
    <row r="29" spans="1:28" s="4" customFormat="1" ht="20" x14ac:dyDescent="0.45">
      <c r="A29" s="3"/>
      <c r="B29" s="1"/>
      <c r="C29" s="8"/>
      <c r="D29" s="1"/>
      <c r="E29" s="1"/>
      <c r="F29" s="8"/>
      <c r="G29" s="1"/>
      <c r="H29" s="1"/>
      <c r="I29" s="8"/>
      <c r="J29" s="1"/>
      <c r="K29" s="1"/>
      <c r="L29" s="8"/>
      <c r="M29" s="1"/>
      <c r="Q29" s="73"/>
      <c r="R29" s="48" t="s">
        <v>146</v>
      </c>
      <c r="S29" s="6">
        <f>CPO</f>
        <v>1.5989446738057365</v>
      </c>
      <c r="W29" s="51"/>
      <c r="X29" s="51"/>
      <c r="Y29" s="51"/>
      <c r="Z29" s="52"/>
    </row>
    <row r="30" spans="1:28" s="4" customFormat="1" ht="20" x14ac:dyDescent="0.45">
      <c r="A30" s="3"/>
      <c r="B30" s="1"/>
      <c r="C30" s="8"/>
      <c r="D30" s="1"/>
      <c r="E30" s="1"/>
      <c r="F30" s="8"/>
      <c r="G30" s="1"/>
      <c r="H30" s="1"/>
      <c r="I30" s="8"/>
      <c r="J30" s="1"/>
      <c r="K30" s="1"/>
      <c r="L30" s="8"/>
      <c r="M30" s="1"/>
      <c r="Q30" s="73"/>
      <c r="R30" s="48" t="s">
        <v>147</v>
      </c>
      <c r="S30" s="6">
        <f>CP</f>
        <v>1.6374576784013031</v>
      </c>
      <c r="W30" s="51"/>
      <c r="X30" s="51"/>
      <c r="Y30" s="51"/>
      <c r="Z30" s="52"/>
    </row>
    <row r="31" spans="1:28" s="4" customFormat="1" ht="20" x14ac:dyDescent="0.45">
      <c r="A31" s="3"/>
      <c r="B31" s="1"/>
      <c r="C31" s="8"/>
      <c r="D31" s="1"/>
      <c r="E31" s="1"/>
      <c r="F31" s="8"/>
      <c r="G31" s="1"/>
      <c r="H31" s="1"/>
      <c r="I31" s="8"/>
      <c r="J31" s="1"/>
      <c r="K31" s="1"/>
      <c r="L31" s="8"/>
      <c r="M31" s="1"/>
      <c r="Q31" s="73"/>
      <c r="R31" s="48" t="s">
        <v>143</v>
      </c>
      <c r="S31" s="11">
        <f>CPK</f>
        <v>1.5989446738057365</v>
      </c>
      <c r="W31" s="51"/>
      <c r="X31" s="51"/>
      <c r="Y31" s="51"/>
      <c r="Z31" s="52"/>
    </row>
    <row r="32" spans="1:28" s="4" customFormat="1" x14ac:dyDescent="0.45">
      <c r="A32" s="3"/>
      <c r="B32" s="1"/>
      <c r="C32" s="8"/>
      <c r="D32" s="1"/>
      <c r="E32" s="1"/>
      <c r="F32" s="8"/>
      <c r="G32" s="1"/>
      <c r="H32" s="1"/>
      <c r="I32" s="8"/>
      <c r="J32" s="1"/>
      <c r="K32" s="1"/>
      <c r="L32" s="8"/>
      <c r="M32" s="1"/>
      <c r="Q32" s="77" t="str">
        <f>"Bewertung Ppk =&gt;"</f>
        <v>Bewertung Ppk =&gt;</v>
      </c>
      <c r="R32" s="77"/>
      <c r="S32" s="12" t="str">
        <f>IF(S31&lt;R19,S19,IF(S31&gt;R21,S21,S20))</f>
        <v>Prozess bedingt fähig</v>
      </c>
      <c r="W32" s="51"/>
      <c r="X32" s="51"/>
      <c r="Y32" s="51"/>
      <c r="Z32" s="52"/>
    </row>
    <row r="33" spans="1:26" s="4" customFormat="1" x14ac:dyDescent="0.45">
      <c r="A33" s="3"/>
      <c r="B33" s="1"/>
      <c r="C33" s="8"/>
      <c r="D33" s="1"/>
      <c r="E33" s="1"/>
      <c r="F33" s="8"/>
      <c r="G33" s="1"/>
      <c r="H33" s="1"/>
      <c r="I33" s="8"/>
      <c r="J33" s="1"/>
      <c r="K33" s="1"/>
      <c r="L33" s="8"/>
      <c r="M33" s="1"/>
      <c r="N33" s="53"/>
      <c r="W33" s="51"/>
      <c r="X33" s="51"/>
      <c r="Y33" s="51"/>
      <c r="Z33" s="52"/>
    </row>
    <row r="34" spans="1:26" s="4" customFormat="1" x14ac:dyDescent="0.45">
      <c r="A34" s="3"/>
      <c r="B34" s="1"/>
      <c r="C34" s="8"/>
      <c r="D34" s="1"/>
      <c r="E34" s="1"/>
      <c r="F34" s="8"/>
      <c r="G34" s="1"/>
      <c r="H34" s="1"/>
      <c r="I34" s="8"/>
      <c r="J34" s="1"/>
      <c r="K34" s="1"/>
      <c r="L34" s="8"/>
      <c r="M34" s="1"/>
      <c r="Q34" s="71" t="s">
        <v>32</v>
      </c>
      <c r="R34" s="71"/>
      <c r="S34" s="23">
        <f>Median</f>
        <v>74.001000000000005</v>
      </c>
      <c r="W34" s="51"/>
      <c r="X34" s="51"/>
      <c r="Y34" s="51"/>
      <c r="Z34" s="52"/>
    </row>
    <row r="35" spans="1:26" s="4" customFormat="1" x14ac:dyDescent="0.45">
      <c r="A35" s="3"/>
      <c r="B35" s="1"/>
      <c r="C35" s="8"/>
      <c r="D35" s="1"/>
      <c r="E35" s="1"/>
      <c r="F35" s="8"/>
      <c r="G35" s="1"/>
      <c r="H35" s="1"/>
      <c r="I35" s="8"/>
      <c r="J35" s="1"/>
      <c r="K35" s="1"/>
      <c r="L35" s="8"/>
      <c r="M35" s="1"/>
      <c r="Q35" s="71" t="s">
        <v>33</v>
      </c>
      <c r="R35" s="71"/>
      <c r="S35" s="23">
        <f>Spannweite</f>
        <v>6.3000000000002387E-2</v>
      </c>
      <c r="W35" s="51"/>
      <c r="X35" s="51"/>
      <c r="Y35" s="51"/>
      <c r="Z35" s="52"/>
    </row>
    <row r="36" spans="1:26" s="4" customFormat="1" x14ac:dyDescent="0.45">
      <c r="A36" s="3"/>
      <c r="B36" s="1"/>
      <c r="C36" s="8"/>
      <c r="D36" s="1"/>
      <c r="E36" s="1"/>
      <c r="F36" s="8"/>
      <c r="G36" s="1"/>
      <c r="H36" s="1"/>
      <c r="I36" s="8"/>
      <c r="J36" s="1"/>
      <c r="K36" s="1"/>
      <c r="L36" s="8"/>
      <c r="M36" s="1"/>
      <c r="Q36" s="74" t="s">
        <v>8</v>
      </c>
      <c r="R36" s="74"/>
      <c r="S36" s="23">
        <f>Minimum</f>
        <v>73.966999999999999</v>
      </c>
      <c r="W36" s="51"/>
      <c r="X36" s="51"/>
      <c r="Y36" s="51"/>
      <c r="Z36" s="52"/>
    </row>
    <row r="37" spans="1:26" s="4" customFormat="1" x14ac:dyDescent="0.45">
      <c r="A37" s="3"/>
      <c r="B37" s="1"/>
      <c r="C37" s="8"/>
      <c r="D37" s="1"/>
      <c r="E37" s="1"/>
      <c r="F37" s="8"/>
      <c r="G37" s="1"/>
      <c r="H37" s="1"/>
      <c r="I37" s="8"/>
      <c r="J37" s="1"/>
      <c r="K37" s="1"/>
      <c r="L37" s="8"/>
      <c r="M37" s="1"/>
      <c r="Q37" s="74" t="s">
        <v>9</v>
      </c>
      <c r="R37" s="74"/>
      <c r="S37" s="23">
        <f>Maximum</f>
        <v>74.03</v>
      </c>
      <c r="W37" s="51"/>
      <c r="X37" s="51"/>
      <c r="Y37" s="51"/>
      <c r="Z37" s="52"/>
    </row>
    <row r="38" spans="1:26" s="4" customFormat="1" x14ac:dyDescent="0.45">
      <c r="A38" s="3"/>
      <c r="B38" s="1"/>
      <c r="C38" s="8"/>
      <c r="D38" s="1"/>
      <c r="E38" s="1"/>
      <c r="F38" s="8"/>
      <c r="G38" s="1"/>
      <c r="H38" s="1"/>
      <c r="I38" s="8"/>
      <c r="J38" s="1"/>
      <c r="K38" s="1"/>
      <c r="L38" s="8"/>
      <c r="M38" s="1"/>
      <c r="W38" s="51"/>
      <c r="X38" s="51"/>
      <c r="Y38" s="51"/>
      <c r="Z38" s="52"/>
    </row>
    <row r="39" spans="1:26" s="4" customFormat="1" x14ac:dyDescent="0.45">
      <c r="A39" s="3"/>
      <c r="B39" s="1"/>
      <c r="C39" s="8"/>
      <c r="D39" s="1"/>
      <c r="E39" s="1"/>
      <c r="F39" s="8"/>
      <c r="G39" s="1"/>
      <c r="H39" s="1"/>
      <c r="I39" s="8"/>
      <c r="J39" s="1"/>
      <c r="K39" s="1"/>
      <c r="L39" s="8"/>
      <c r="M39" s="1"/>
      <c r="Q39" s="71" t="s">
        <v>10</v>
      </c>
      <c r="R39" s="71"/>
      <c r="S39" s="71"/>
      <c r="W39" s="51"/>
      <c r="X39" s="51"/>
      <c r="Y39" s="51"/>
      <c r="Z39" s="52"/>
    </row>
    <row r="40" spans="1:26" s="4" customFormat="1" ht="20" x14ac:dyDescent="0.45">
      <c r="A40" s="3"/>
      <c r="B40" s="1"/>
      <c r="C40" s="8"/>
      <c r="D40" s="1"/>
      <c r="E40" s="1"/>
      <c r="F40" s="8"/>
      <c r="G40" s="1"/>
      <c r="H40" s="1"/>
      <c r="I40" s="8"/>
      <c r="M40" s="1"/>
      <c r="Q40" s="76" t="s">
        <v>43</v>
      </c>
      <c r="R40" s="26" t="s">
        <v>44</v>
      </c>
      <c r="S40" s="40">
        <f>BERPUGW</f>
        <v>0.24792459472422068</v>
      </c>
      <c r="W40" s="51"/>
      <c r="X40" s="51"/>
      <c r="Y40" s="51"/>
      <c r="Z40" s="52"/>
    </row>
    <row r="41" spans="1:26" s="4" customFormat="1" ht="20" x14ac:dyDescent="0.45">
      <c r="A41" s="3"/>
      <c r="B41" s="1"/>
      <c r="C41" s="8"/>
      <c r="D41" s="1"/>
      <c r="E41" s="1"/>
      <c r="F41" s="8"/>
      <c r="G41" s="1"/>
      <c r="H41" s="1"/>
      <c r="I41" s="8"/>
      <c r="M41" s="1"/>
      <c r="Q41" s="76"/>
      <c r="R41" s="26" t="s">
        <v>45</v>
      </c>
      <c r="S41" s="40">
        <f>BERPOGW</f>
        <v>0.80596529727916533</v>
      </c>
      <c r="W41" s="51"/>
      <c r="X41" s="51"/>
      <c r="Y41" s="51"/>
      <c r="Z41" s="52"/>
    </row>
    <row r="42" spans="1:26" s="4" customFormat="1" x14ac:dyDescent="0.45">
      <c r="A42" s="3"/>
      <c r="B42" s="1"/>
      <c r="C42" s="8"/>
      <c r="D42" s="1"/>
      <c r="E42" s="1"/>
      <c r="F42" s="8"/>
      <c r="G42" s="1"/>
      <c r="H42" s="1"/>
      <c r="I42" s="8"/>
      <c r="M42" s="1"/>
      <c r="Q42" s="76"/>
      <c r="R42" s="26" t="s">
        <v>46</v>
      </c>
      <c r="S42" s="40">
        <f>BERP</f>
        <v>1.0538898920033861</v>
      </c>
      <c r="W42" s="51"/>
      <c r="X42" s="51"/>
      <c r="Y42" s="51"/>
      <c r="Z42" s="52"/>
    </row>
    <row r="43" spans="1:26" s="4" customFormat="1" x14ac:dyDescent="0.45">
      <c r="A43" s="3"/>
      <c r="B43" s="1"/>
      <c r="C43" s="8"/>
      <c r="D43" s="1"/>
      <c r="E43" s="1"/>
      <c r="F43" s="8"/>
      <c r="G43" s="1"/>
      <c r="H43" s="1"/>
      <c r="I43" s="8"/>
      <c r="M43" s="1"/>
      <c r="Q43" s="53"/>
      <c r="R43" s="17"/>
      <c r="S43" s="17"/>
      <c r="W43" s="51"/>
      <c r="X43" s="51"/>
      <c r="Y43" s="51"/>
      <c r="Z43" s="52"/>
    </row>
    <row r="44" spans="1:26" s="4" customFormat="1" x14ac:dyDescent="0.45">
      <c r="A44" s="3"/>
      <c r="B44" s="1"/>
      <c r="C44" s="8"/>
      <c r="D44" s="1"/>
      <c r="E44" s="1"/>
      <c r="F44" s="8"/>
      <c r="G44" s="1"/>
      <c r="H44" s="1"/>
      <c r="I44" s="8"/>
      <c r="M44" s="1"/>
      <c r="Q44" s="71" t="s">
        <v>11</v>
      </c>
      <c r="R44" s="71"/>
      <c r="S44" s="71"/>
      <c r="U44" s="62"/>
      <c r="V44" s="62"/>
      <c r="W44" s="62"/>
      <c r="X44" s="62"/>
      <c r="Y44" s="51"/>
      <c r="Z44" s="52"/>
    </row>
    <row r="45" spans="1:26" s="4" customFormat="1" ht="20" x14ac:dyDescent="0.45">
      <c r="A45" s="3"/>
      <c r="B45" s="1"/>
      <c r="C45" s="8"/>
      <c r="D45" s="1"/>
      <c r="E45" s="1"/>
      <c r="F45" s="8"/>
      <c r="G45" s="1"/>
      <c r="H45" s="1"/>
      <c r="I45" s="8"/>
      <c r="M45" s="1"/>
      <c r="Q45" s="76" t="s">
        <v>43</v>
      </c>
      <c r="R45" s="26" t="s">
        <v>44</v>
      </c>
      <c r="S45" s="7">
        <f>BEOBPUGW</f>
        <v>0</v>
      </c>
      <c r="U45" s="62"/>
      <c r="V45" s="62"/>
      <c r="W45" s="62"/>
      <c r="X45" s="62"/>
      <c r="Y45" s="51"/>
      <c r="Z45" s="52"/>
    </row>
    <row r="46" spans="1:26" s="4" customFormat="1" ht="20" x14ac:dyDescent="0.45">
      <c r="A46" s="3"/>
      <c r="B46" s="1"/>
      <c r="C46" s="8"/>
      <c r="D46" s="1"/>
      <c r="E46" s="1"/>
      <c r="F46" s="8"/>
      <c r="G46" s="1"/>
      <c r="H46" s="1"/>
      <c r="I46" s="8"/>
      <c r="M46" s="1"/>
      <c r="Q46" s="76"/>
      <c r="R46" s="26" t="s">
        <v>45</v>
      </c>
      <c r="S46" s="7">
        <f>BEOBPOGW</f>
        <v>0</v>
      </c>
      <c r="T46" s="54"/>
      <c r="U46" s="62"/>
      <c r="V46" s="62"/>
      <c r="W46" s="62"/>
      <c r="X46" s="62"/>
      <c r="Y46" s="55"/>
      <c r="Z46" s="52"/>
    </row>
    <row r="47" spans="1:26" s="4" customFormat="1" x14ac:dyDescent="0.45">
      <c r="A47" s="3"/>
      <c r="B47" s="1"/>
      <c r="C47" s="8"/>
      <c r="D47" s="1"/>
      <c r="E47" s="1"/>
      <c r="F47" s="8"/>
      <c r="G47" s="1"/>
      <c r="H47" s="1"/>
      <c r="I47" s="8"/>
      <c r="M47" s="1"/>
      <c r="Q47" s="76"/>
      <c r="R47" s="26" t="s">
        <v>46</v>
      </c>
      <c r="S47" s="7">
        <f>BEOBPPM</f>
        <v>0</v>
      </c>
      <c r="T47" s="53"/>
      <c r="U47" s="62"/>
      <c r="V47" s="62"/>
      <c r="W47" s="62"/>
      <c r="X47" s="62"/>
      <c r="Y47" s="56"/>
      <c r="Z47" s="52"/>
    </row>
    <row r="48" spans="1:26" s="4" customFormat="1" x14ac:dyDescent="0.45">
      <c r="A48" s="3"/>
      <c r="B48" s="1"/>
      <c r="C48" s="8"/>
      <c r="D48" s="1"/>
      <c r="E48" s="1"/>
      <c r="F48" s="8"/>
      <c r="G48" s="1"/>
      <c r="H48" s="1"/>
      <c r="I48" s="8"/>
      <c r="M48" s="1"/>
      <c r="Q48" s="53"/>
      <c r="R48" s="53"/>
      <c r="S48" s="53"/>
      <c r="T48" s="53"/>
      <c r="U48" s="53"/>
      <c r="V48" s="53"/>
      <c r="W48" s="56"/>
      <c r="X48" s="56"/>
      <c r="Y48" s="56"/>
      <c r="Z48" s="52"/>
    </row>
    <row r="49" spans="1:26" s="4" customFormat="1" x14ac:dyDescent="0.45">
      <c r="A49" s="3"/>
      <c r="B49" s="1"/>
      <c r="C49" s="8"/>
      <c r="D49" s="1"/>
      <c r="E49" s="1"/>
      <c r="F49" s="8"/>
      <c r="G49" s="1"/>
      <c r="H49" s="1"/>
      <c r="I49" s="8"/>
      <c r="M49" s="1"/>
      <c r="Q49" s="53"/>
      <c r="R49" s="53"/>
      <c r="S49" s="53"/>
      <c r="T49" s="53"/>
      <c r="U49" s="53"/>
      <c r="V49" s="53"/>
      <c r="W49" s="56"/>
      <c r="X49" s="56"/>
      <c r="Y49" s="56"/>
      <c r="Z49" s="52"/>
    </row>
    <row r="50" spans="1:26" s="4" customFormat="1" x14ac:dyDescent="0.45">
      <c r="A50" s="3"/>
      <c r="B50" s="1"/>
      <c r="C50" s="8"/>
      <c r="D50" s="1"/>
      <c r="E50" s="1"/>
      <c r="F50" s="8"/>
      <c r="G50" s="1"/>
      <c r="H50" s="1"/>
      <c r="I50" s="8"/>
      <c r="J50" s="1"/>
      <c r="K50" s="1"/>
      <c r="L50" s="8"/>
      <c r="M50" s="1"/>
      <c r="Q50" s="53"/>
      <c r="R50" s="53"/>
      <c r="S50" s="53"/>
      <c r="T50" s="53"/>
      <c r="U50" s="53"/>
      <c r="V50" s="53"/>
      <c r="W50" s="56"/>
      <c r="X50" s="56"/>
      <c r="Y50" s="56"/>
      <c r="Z50" s="52"/>
    </row>
    <row r="51" spans="1:26" s="4" customFormat="1" x14ac:dyDescent="0.45">
      <c r="A51" s="3"/>
      <c r="B51" s="1"/>
      <c r="C51" s="8"/>
      <c r="D51" s="1"/>
      <c r="E51" s="1"/>
      <c r="F51" s="8"/>
      <c r="G51" s="1"/>
      <c r="H51" s="1"/>
      <c r="I51" s="8"/>
      <c r="J51" s="1"/>
      <c r="K51" s="1"/>
      <c r="L51" s="8"/>
      <c r="M51" s="1"/>
      <c r="Q51" s="53"/>
      <c r="R51" s="53"/>
      <c r="S51" s="53"/>
      <c r="T51" s="53"/>
      <c r="U51" s="53"/>
      <c r="V51" s="53"/>
      <c r="W51" s="56"/>
      <c r="X51" s="56"/>
      <c r="Y51" s="56"/>
      <c r="Z51" s="52"/>
    </row>
    <row r="52" spans="1:26" s="4" customFormat="1" x14ac:dyDescent="0.45">
      <c r="A52" s="3"/>
      <c r="B52" s="1"/>
      <c r="C52" s="8"/>
      <c r="D52" s="1"/>
      <c r="E52" s="1"/>
      <c r="F52" s="8"/>
      <c r="G52" s="1"/>
      <c r="H52" s="1"/>
      <c r="I52" s="8"/>
      <c r="J52" s="1"/>
      <c r="K52" s="1"/>
      <c r="L52" s="8"/>
      <c r="M52" s="1"/>
      <c r="Q52" s="53"/>
      <c r="R52" s="53"/>
      <c r="S52" s="53"/>
      <c r="T52" s="53"/>
      <c r="U52" s="53"/>
      <c r="V52" s="53"/>
      <c r="W52" s="56"/>
      <c r="X52" s="56"/>
      <c r="Y52" s="56"/>
      <c r="Z52" s="52"/>
    </row>
    <row r="53" spans="1:26" s="4" customFormat="1" x14ac:dyDescent="0.45">
      <c r="A53" s="3"/>
      <c r="B53" s="1"/>
      <c r="C53" s="8"/>
      <c r="D53" s="1"/>
      <c r="E53" s="1"/>
      <c r="F53" s="8"/>
      <c r="G53" s="1"/>
      <c r="H53" s="1"/>
      <c r="I53" s="8"/>
      <c r="J53" s="1"/>
      <c r="K53" s="1"/>
      <c r="L53" s="8"/>
      <c r="M53" s="1"/>
      <c r="Q53" s="53"/>
      <c r="R53" s="53"/>
      <c r="S53" s="53"/>
      <c r="T53" s="53"/>
      <c r="U53" s="53"/>
      <c r="V53" s="53"/>
      <c r="W53" s="56"/>
      <c r="X53" s="56"/>
      <c r="Y53" s="56"/>
      <c r="Z53" s="52"/>
    </row>
    <row r="54" spans="1:26" s="4" customFormat="1" x14ac:dyDescent="0.45">
      <c r="A54" s="3"/>
      <c r="B54" s="1"/>
      <c r="C54" s="8"/>
      <c r="D54" s="1"/>
      <c r="E54" s="1"/>
      <c r="F54" s="8"/>
      <c r="G54" s="1"/>
      <c r="H54" s="1"/>
      <c r="I54" s="8"/>
      <c r="J54" s="1"/>
      <c r="K54" s="1"/>
      <c r="L54" s="8"/>
      <c r="M54" s="1"/>
      <c r="Q54" s="53"/>
      <c r="R54" s="53"/>
      <c r="S54" s="53"/>
      <c r="T54" s="53"/>
      <c r="U54" s="53"/>
      <c r="V54" s="53"/>
      <c r="W54" s="56"/>
      <c r="X54" s="56"/>
      <c r="Y54" s="56"/>
      <c r="Z54" s="52"/>
    </row>
    <row r="55" spans="1:26" s="2" customFormat="1" ht="19" thickBot="1" x14ac:dyDescent="0.5">
      <c r="A55" s="57"/>
      <c r="B55" s="58"/>
      <c r="C55" s="59"/>
      <c r="D55" s="58"/>
      <c r="E55" s="58"/>
      <c r="F55" s="59"/>
      <c r="G55" s="58"/>
      <c r="H55" s="58"/>
      <c r="I55" s="59"/>
      <c r="J55" s="58"/>
      <c r="K55" s="58"/>
      <c r="L55" s="59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60"/>
    </row>
  </sheetData>
  <sheetProtection algorithmName="SHA-512" hashValue="P6cOiX1WFtBpl4I5TKBKcaQoCa1ml/hlXM+NOiB2mNWfviJKM7DVEOZGjL8zP67dxP7PEH0LKoJGwiEoq+5qgA==" saltValue="6h63rPCBsw2bW68eGkUdsg==" spinCount="100000" sheet="1" objects="1" scenarios="1" formatCells="0"/>
  <mergeCells count="32">
    <mergeCell ref="U2:Y2"/>
    <mergeCell ref="R7:S7"/>
    <mergeCell ref="Q45:Q47"/>
    <mergeCell ref="Q39:S39"/>
    <mergeCell ref="Q44:S44"/>
    <mergeCell ref="Q32:R32"/>
    <mergeCell ref="B2:M2"/>
    <mergeCell ref="R8:S8"/>
    <mergeCell ref="R9:S9"/>
    <mergeCell ref="N2:T2"/>
    <mergeCell ref="Q4:S4"/>
    <mergeCell ref="Q5:S5"/>
    <mergeCell ref="Q15:R15"/>
    <mergeCell ref="Q16:R16"/>
    <mergeCell ref="Q17:R17"/>
    <mergeCell ref="R13:S13"/>
    <mergeCell ref="R10:S10"/>
    <mergeCell ref="R12:S12"/>
    <mergeCell ref="R14:S14"/>
    <mergeCell ref="U44:X47"/>
    <mergeCell ref="R11:S11"/>
    <mergeCell ref="Q18:R18"/>
    <mergeCell ref="Q28:Q31"/>
    <mergeCell ref="Q36:R36"/>
    <mergeCell ref="Q37:R37"/>
    <mergeCell ref="Q23:R23"/>
    <mergeCell ref="Q24:R24"/>
    <mergeCell ref="Q25:R25"/>
    <mergeCell ref="Q34:R34"/>
    <mergeCell ref="Q35:R35"/>
    <mergeCell ref="Q26:R26"/>
    <mergeCell ref="Q40:Q42"/>
  </mergeCells>
  <conditionalFormatting sqref="S32">
    <cfRule type="containsText" dxfId="2" priority="2" stopIfTrue="1" operator="containsText" text="bedingt">
      <formula>NOT(ISERROR(SEARCH("bedingt",S32)))</formula>
    </cfRule>
    <cfRule type="containsText" dxfId="1" priority="3" stopIfTrue="1" operator="containsText" text="nicht">
      <formula>NOT(ISERROR(SEARCH("nicht",S32)))</formula>
    </cfRule>
  </conditionalFormatting>
  <conditionalFormatting sqref="S26">
    <cfRule type="containsText" dxfId="0" priority="1" stopIfTrue="1" operator="containsText" text="nicht">
      <formula>NOT(ISERROR(SEARCH("nicht",S26)))</formula>
    </cfRule>
  </conditionalFormatting>
  <dataValidations count="1">
    <dataValidation type="whole" allowBlank="1" showInputMessage="1" showErrorMessage="1" promptTitle="Anzahl der Klassen" prompt="Die Anzahl der Klassen darf nur ganze Zahlen zwischen 3 und 20 beinhalten" sqref="S18" xr:uid="{00000000-0002-0000-0100-000000000000}">
      <formula1>3</formula1>
      <formula2>20</formula2>
    </dataValidation>
  </dataValidations>
  <hyperlinks>
    <hyperlink ref="AB22" r:id="rId1" xr:uid="{57380C02-78EC-444F-9248-4F38B88DA95A}"/>
    <hyperlink ref="AB25" r:id="rId2" xr:uid="{BBBC4C87-C6EC-46B3-A894-9FEFB5B958CA}"/>
    <hyperlink ref="AB16" r:id="rId3" xr:uid="{01C08872-9116-46BD-B933-66A5F2F725D3}"/>
    <hyperlink ref="AB19" r:id="rId4" xr:uid="{E19B0D39-FEAD-47D5-9169-D0FE1DF188FD}"/>
  </hyperlinks>
  <printOptions horizontalCentered="1" verticalCentered="1"/>
  <pageMargins left="0" right="0" top="0" bottom="0" header="0" footer="0"/>
  <pageSetup paperSize="9" scale="52" orientation="landscape" r:id="rId5"/>
  <headerFooter>
    <oddFooter>&amp;R&amp;"Arial"&amp;20(c) www.sixsigmablackbelt.de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CV268"/>
  <sheetViews>
    <sheetView zoomScale="55" zoomScaleNormal="55" workbookViewId="0">
      <selection sqref="A1:XFD1048576"/>
    </sheetView>
  </sheetViews>
  <sheetFormatPr baseColWidth="10" defaultColWidth="6.36328125" defaultRowHeight="13" x14ac:dyDescent="0.35"/>
  <cols>
    <col min="1" max="6" width="7.7265625" style="16" bestFit="1" customWidth="1"/>
    <col min="7" max="7" width="6.81640625" style="16" bestFit="1" customWidth="1"/>
    <col min="8" max="8" width="7.7265625" style="16" bestFit="1" customWidth="1"/>
    <col min="9" max="9" width="6.81640625" style="16" bestFit="1" customWidth="1"/>
    <col min="10" max="21" width="7.7265625" style="16" bestFit="1" customWidth="1"/>
    <col min="22" max="22" width="8.7265625" style="16" bestFit="1" customWidth="1"/>
    <col min="23" max="41" width="7.7265625" style="16" bestFit="1" customWidth="1"/>
    <col min="42" max="42" width="9.36328125" style="16" bestFit="1" customWidth="1"/>
    <col min="43" max="43" width="8.7265625" style="16" bestFit="1" customWidth="1"/>
    <col min="44" max="45" width="7.7265625" style="16" bestFit="1" customWidth="1"/>
    <col min="46" max="46" width="10.6328125" style="16" bestFit="1" customWidth="1"/>
    <col min="47" max="47" width="8.7265625" style="16" bestFit="1" customWidth="1"/>
    <col min="48" max="82" width="7.7265625" style="16" bestFit="1" customWidth="1"/>
    <col min="83" max="83" width="8.7265625" style="16" bestFit="1" customWidth="1"/>
    <col min="84" max="84" width="7.7265625" style="16" bestFit="1" customWidth="1"/>
    <col min="85" max="85" width="8.7265625" style="16" bestFit="1" customWidth="1"/>
    <col min="86" max="88" width="7.7265625" style="16" bestFit="1" customWidth="1"/>
    <col min="89" max="89" width="9.08984375" style="16" bestFit="1" customWidth="1"/>
    <col min="90" max="93" width="7.7265625" style="16" bestFit="1" customWidth="1"/>
    <col min="94" max="94" width="11" style="16" bestFit="1" customWidth="1"/>
    <col min="95" max="96" width="7.7265625" style="16" bestFit="1" customWidth="1"/>
    <col min="97" max="100" width="6.81640625" style="16" bestFit="1" customWidth="1"/>
    <col min="101" max="16384" width="6.36328125" style="16"/>
  </cols>
  <sheetData>
    <row r="1" spans="1:100" ht="13.5" customHeight="1" x14ac:dyDescent="0.35">
      <c r="A1" s="16">
        <v>1</v>
      </c>
      <c r="B1" s="16">
        <v>2</v>
      </c>
      <c r="C1" s="16">
        <v>3</v>
      </c>
      <c r="D1" s="16">
        <v>4</v>
      </c>
      <c r="E1" s="16">
        <v>5</v>
      </c>
      <c r="F1" s="16">
        <v>6</v>
      </c>
      <c r="G1" s="16">
        <v>7</v>
      </c>
      <c r="H1" s="16">
        <v>8</v>
      </c>
      <c r="I1" s="16">
        <v>9</v>
      </c>
      <c r="J1" s="16">
        <v>10</v>
      </c>
      <c r="K1" s="16">
        <v>11</v>
      </c>
      <c r="L1" s="16">
        <v>12</v>
      </c>
      <c r="M1" s="16">
        <v>13</v>
      </c>
      <c r="N1" s="16">
        <v>14</v>
      </c>
      <c r="O1" s="16">
        <v>15</v>
      </c>
      <c r="P1" s="16">
        <v>16</v>
      </c>
      <c r="Q1" s="16">
        <v>17</v>
      </c>
      <c r="R1" s="16">
        <v>18</v>
      </c>
      <c r="S1" s="16">
        <v>19</v>
      </c>
      <c r="T1" s="16">
        <v>20</v>
      </c>
      <c r="U1" s="16">
        <v>21</v>
      </c>
      <c r="V1" s="16">
        <v>22</v>
      </c>
      <c r="W1" s="16">
        <v>23</v>
      </c>
      <c r="X1" s="16">
        <v>24</v>
      </c>
      <c r="Y1" s="16">
        <v>25</v>
      </c>
      <c r="Z1" s="16">
        <v>26</v>
      </c>
      <c r="AA1" s="16">
        <v>27</v>
      </c>
      <c r="AB1" s="16">
        <v>28</v>
      </c>
      <c r="AC1" s="16">
        <v>29</v>
      </c>
      <c r="AD1" s="16">
        <v>30</v>
      </c>
      <c r="AE1" s="16">
        <v>31</v>
      </c>
      <c r="AF1" s="16">
        <v>32</v>
      </c>
      <c r="AG1" s="16">
        <v>33</v>
      </c>
      <c r="AH1" s="16">
        <v>34</v>
      </c>
      <c r="AI1" s="16">
        <v>35</v>
      </c>
      <c r="AJ1" s="16">
        <v>36</v>
      </c>
      <c r="AK1" s="16">
        <v>37</v>
      </c>
      <c r="AL1" s="16">
        <v>38</v>
      </c>
      <c r="AM1" s="16">
        <v>39</v>
      </c>
      <c r="AN1" s="16">
        <v>40</v>
      </c>
      <c r="AO1" s="16">
        <v>41</v>
      </c>
      <c r="AP1" s="16">
        <v>42</v>
      </c>
      <c r="AQ1" s="16">
        <v>43</v>
      </c>
      <c r="AR1" s="16">
        <v>44</v>
      </c>
      <c r="AS1" s="16">
        <v>45</v>
      </c>
      <c r="AT1" s="16">
        <v>46</v>
      </c>
      <c r="AU1" s="16">
        <v>47</v>
      </c>
      <c r="AV1" s="16">
        <v>48</v>
      </c>
      <c r="AW1" s="16">
        <v>49</v>
      </c>
      <c r="AX1" s="16">
        <v>50</v>
      </c>
      <c r="AY1" s="16">
        <v>51</v>
      </c>
      <c r="AZ1" s="16">
        <v>52</v>
      </c>
      <c r="BA1" s="16">
        <v>53</v>
      </c>
      <c r="BB1" s="16">
        <v>54</v>
      </c>
      <c r="BC1" s="16">
        <v>55</v>
      </c>
      <c r="BD1" s="16">
        <v>56</v>
      </c>
      <c r="BE1" s="16">
        <v>57</v>
      </c>
      <c r="BF1" s="16">
        <v>58</v>
      </c>
      <c r="BG1" s="16">
        <v>59</v>
      </c>
      <c r="BH1" s="16">
        <v>60</v>
      </c>
      <c r="BI1" s="16">
        <v>61</v>
      </c>
      <c r="BJ1" s="16">
        <v>62</v>
      </c>
      <c r="BK1" s="16">
        <v>63</v>
      </c>
      <c r="BL1" s="16">
        <v>64</v>
      </c>
      <c r="BM1" s="16">
        <v>65</v>
      </c>
      <c r="BN1" s="16">
        <v>66</v>
      </c>
      <c r="BO1" s="16">
        <v>67</v>
      </c>
      <c r="BP1" s="16">
        <v>68</v>
      </c>
      <c r="BQ1" s="16">
        <v>69</v>
      </c>
      <c r="BR1" s="16">
        <v>70</v>
      </c>
      <c r="BS1" s="16">
        <v>71</v>
      </c>
      <c r="BT1" s="16">
        <v>72</v>
      </c>
      <c r="BU1" s="16">
        <v>73</v>
      </c>
      <c r="BV1" s="16">
        <v>74</v>
      </c>
      <c r="BW1" s="16">
        <v>75</v>
      </c>
      <c r="BX1" s="16">
        <v>76</v>
      </c>
      <c r="BY1" s="16">
        <v>77</v>
      </c>
      <c r="BZ1" s="16">
        <v>78</v>
      </c>
      <c r="CA1" s="16">
        <v>79</v>
      </c>
      <c r="CB1" s="16">
        <v>80</v>
      </c>
      <c r="CC1" s="16">
        <v>81</v>
      </c>
      <c r="CD1" s="16">
        <v>82</v>
      </c>
      <c r="CE1" s="16">
        <v>83</v>
      </c>
      <c r="CF1" s="16">
        <v>84</v>
      </c>
      <c r="CG1" s="16">
        <v>85</v>
      </c>
      <c r="CH1" s="16">
        <v>86</v>
      </c>
      <c r="CI1" s="16">
        <v>87</v>
      </c>
      <c r="CJ1" s="16">
        <v>88</v>
      </c>
      <c r="CK1" s="16">
        <v>89</v>
      </c>
      <c r="CL1" s="16">
        <v>90</v>
      </c>
      <c r="CM1" s="16">
        <v>91</v>
      </c>
      <c r="CN1" s="16">
        <v>92</v>
      </c>
      <c r="CO1" s="16">
        <v>93</v>
      </c>
      <c r="CP1" s="16">
        <v>94</v>
      </c>
      <c r="CQ1" s="16">
        <v>95</v>
      </c>
      <c r="CR1" s="16">
        <v>96</v>
      </c>
      <c r="CS1" s="16">
        <v>0.70560002326965332</v>
      </c>
      <c r="CT1" s="16">
        <v>0.53350001573562622</v>
      </c>
      <c r="CU1" s="16">
        <v>0.57959997653961182</v>
      </c>
      <c r="CV1" s="16">
        <v>0.28960001468658447</v>
      </c>
    </row>
    <row r="2" spans="1:100" x14ac:dyDescent="0.35"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16">
        <v>0.30199998617172241</v>
      </c>
      <c r="AN2" s="16">
        <v>0.77480000257492065</v>
      </c>
      <c r="AO2" s="27">
        <v>1.4100000262260437E-2</v>
      </c>
      <c r="AP2" s="27">
        <v>0.76080000400543213</v>
      </c>
      <c r="AQ2" s="27">
        <v>0.81449997425079346</v>
      </c>
      <c r="AR2" s="27">
        <v>0.70910000801086426</v>
      </c>
      <c r="AS2" s="27">
        <v>4.5400001108646393E-2</v>
      </c>
      <c r="AT2" s="27">
        <v>0.41409999132156372</v>
      </c>
      <c r="AU2" s="27">
        <v>0.86269998550415039</v>
      </c>
      <c r="AV2" s="16">
        <v>0.7904999852180481</v>
      </c>
      <c r="AW2" s="16">
        <v>0.37360000610351563</v>
      </c>
      <c r="AX2" s="16">
        <v>0.96200001239776611</v>
      </c>
      <c r="AY2" s="16">
        <v>0.87150001525878906</v>
      </c>
      <c r="AZ2" s="16">
        <v>5.6299999356269836E-2</v>
      </c>
      <c r="BA2" s="16">
        <v>0.9495999813079834</v>
      </c>
      <c r="BB2" s="16">
        <v>0.36410000920295715</v>
      </c>
      <c r="BC2" s="16">
        <v>0.52490001916885376</v>
      </c>
      <c r="BD2" s="16">
        <v>0.76719999313354492</v>
      </c>
      <c r="BE2" s="16">
        <v>5.3599998354911804E-2</v>
      </c>
      <c r="BF2" s="16">
        <v>0.59249997138977051</v>
      </c>
      <c r="BG2" s="16">
        <v>0.46880000829696655</v>
      </c>
      <c r="BH2" s="16">
        <v>0.29820001125335693</v>
      </c>
      <c r="BI2" s="16">
        <v>0.62269997596740723</v>
      </c>
      <c r="BJ2" s="16">
        <v>0.64789998531341553</v>
      </c>
      <c r="BK2" s="16">
        <v>0.2637999951839447</v>
      </c>
      <c r="BL2" s="16">
        <v>0.27939999103546143</v>
      </c>
      <c r="BM2" s="16">
        <v>0.82990002632141113</v>
      </c>
      <c r="BN2" s="16">
        <v>0.8246999979019165</v>
      </c>
      <c r="BO2" s="16">
        <v>0.58920001983642578</v>
      </c>
      <c r="BP2" s="16">
        <v>0.98610001802444458</v>
      </c>
      <c r="BQ2" s="16">
        <v>0.91100001335144043</v>
      </c>
      <c r="BR2" s="16">
        <v>0.22689999639987946</v>
      </c>
      <c r="BS2" s="16">
        <v>0.69520002603530884</v>
      </c>
      <c r="BT2" s="16">
        <v>0.98009997606277466</v>
      </c>
      <c r="BU2" s="16">
        <v>0.24400000274181366</v>
      </c>
      <c r="BV2" s="16">
        <v>0.53390002250671387</v>
      </c>
      <c r="BW2" s="16">
        <v>0.10639999806880951</v>
      </c>
      <c r="BX2" s="16">
        <v>0.99949997663497925</v>
      </c>
      <c r="BY2" s="16">
        <v>0.67619997262954712</v>
      </c>
      <c r="BZ2" s="16">
        <v>1.5799999237060547E-2</v>
      </c>
      <c r="CA2" s="16">
        <v>0.57520002126693726</v>
      </c>
      <c r="CB2" s="16">
        <v>0.10010000318288803</v>
      </c>
      <c r="CC2" s="16">
        <v>0.1031000018119812</v>
      </c>
      <c r="CD2" s="16">
        <v>0.79890000820159912</v>
      </c>
      <c r="CE2" s="16">
        <v>0.28450000286102295</v>
      </c>
      <c r="CF2" s="16">
        <v>4.5699998736381531E-2</v>
      </c>
      <c r="CG2" s="16">
        <v>0.29580000042915344</v>
      </c>
      <c r="CH2" s="16">
        <v>0.38209998607635498</v>
      </c>
      <c r="CI2" s="16">
        <v>0.30099999904632568</v>
      </c>
      <c r="CJ2" s="16">
        <v>0.94859999418258667</v>
      </c>
      <c r="CK2" s="16">
        <v>0.97990000247955322</v>
      </c>
      <c r="CL2" s="16">
        <v>0.40139999985694885</v>
      </c>
      <c r="CM2" s="16">
        <v>0.27829998731613159</v>
      </c>
      <c r="CN2" s="16">
        <v>0.16050000488758087</v>
      </c>
      <c r="CO2" s="16">
        <v>0.16290000081062317</v>
      </c>
      <c r="CP2" s="16">
        <v>0.64660000801086426</v>
      </c>
      <c r="CQ2" s="16">
        <v>0.41010001301765442</v>
      </c>
      <c r="CR2" s="16">
        <v>0.41280001401901245</v>
      </c>
      <c r="CS2" s="16">
        <v>0.71280002593994141</v>
      </c>
      <c r="CT2" s="16">
        <v>0.3262999951839447</v>
      </c>
      <c r="CU2" s="16">
        <v>0.63319998979568481</v>
      </c>
      <c r="CV2" s="16">
        <v>0.20759999752044678</v>
      </c>
    </row>
    <row r="3" spans="1:100" x14ac:dyDescent="0.35">
      <c r="W3" s="16" t="s">
        <v>58</v>
      </c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16">
        <v>0.18610000610351563</v>
      </c>
      <c r="AN3" s="16">
        <v>0.58340001106262207</v>
      </c>
      <c r="AO3" s="16">
        <v>8.0799996852874756E-2</v>
      </c>
      <c r="AP3" s="16">
        <v>0.45800000429153442</v>
      </c>
      <c r="AQ3" s="16">
        <v>0.9057999849319458</v>
      </c>
      <c r="AR3" s="16">
        <v>0.2614000141620636</v>
      </c>
      <c r="AS3" s="16">
        <v>0.78530001640319824</v>
      </c>
      <c r="AT3" s="16">
        <v>0.37900000810623169</v>
      </c>
      <c r="AU3" s="16">
        <v>0.28970000147819519</v>
      </c>
      <c r="AV3" s="16">
        <v>0.91939997673034668</v>
      </c>
      <c r="AW3" s="16">
        <v>0.63179999589920044</v>
      </c>
      <c r="AX3" s="16">
        <v>0.62769997119903564</v>
      </c>
      <c r="AY3" s="16">
        <v>0.42849999666213989</v>
      </c>
      <c r="AZ3" s="16">
        <v>9.7999997437000275E-2</v>
      </c>
      <c r="BA3" s="16">
        <v>0.56110000610351563</v>
      </c>
      <c r="BB3" s="16">
        <v>0.69450002908706665</v>
      </c>
      <c r="BC3" s="16">
        <v>0.91380000114440918</v>
      </c>
      <c r="BD3" s="16">
        <v>0.83490002155303955</v>
      </c>
      <c r="BE3" s="16">
        <v>2.2700000554323196E-2</v>
      </c>
      <c r="BF3" s="16">
        <v>0.54339998960494995</v>
      </c>
      <c r="BG3" s="16">
        <v>0.91619998216629028</v>
      </c>
      <c r="BH3" s="16">
        <v>0.43029999732971191</v>
      </c>
      <c r="BI3" s="16">
        <v>0.67799997329711914</v>
      </c>
      <c r="BJ3" s="16">
        <v>0.50249999761581421</v>
      </c>
      <c r="BK3" s="16">
        <v>0.51380002498626709</v>
      </c>
      <c r="BL3" s="16">
        <v>0.46299999952316284</v>
      </c>
      <c r="BM3" s="16">
        <v>0.35350000858306885</v>
      </c>
      <c r="BN3" s="16">
        <v>0.40490001440048218</v>
      </c>
      <c r="BO3" s="16">
        <v>0.26980000734329224</v>
      </c>
      <c r="BP3" s="16">
        <v>5.559999868273735E-2</v>
      </c>
      <c r="BQ3" s="16">
        <v>0.24390000104904175</v>
      </c>
      <c r="BR3" s="16">
        <v>0.97909998893737793</v>
      </c>
      <c r="BS3" s="16">
        <v>6.1000000685453415E-2</v>
      </c>
      <c r="BT3" s="16">
        <v>0.39030000567436218</v>
      </c>
      <c r="BU3" s="16">
        <v>0.36500000953674316</v>
      </c>
      <c r="BV3" s="16">
        <v>0.48989999294281006</v>
      </c>
      <c r="BW3" s="16">
        <v>0.15569999814033508</v>
      </c>
      <c r="BX3" s="16">
        <v>0.47450000047683716</v>
      </c>
      <c r="BY3" s="16">
        <v>0.2572999894618988</v>
      </c>
      <c r="BZ3" s="16">
        <v>0.62879997491836548</v>
      </c>
      <c r="CA3" s="16">
        <v>0.54210001230239868</v>
      </c>
      <c r="CB3" s="16">
        <v>0.15639999508857727</v>
      </c>
      <c r="CC3" s="16">
        <v>0.93860000371932983</v>
      </c>
      <c r="CD3" s="16">
        <v>0.65450000762939453</v>
      </c>
      <c r="CE3" s="16">
        <v>0.50609999895095825</v>
      </c>
      <c r="CF3" s="16">
        <v>0.39050000905990601</v>
      </c>
      <c r="CG3" s="16">
        <v>0.10740000009536743</v>
      </c>
      <c r="CH3" s="16">
        <v>0.7839999794960022</v>
      </c>
      <c r="CI3" s="16">
        <v>0.45969998836517334</v>
      </c>
      <c r="CJ3" s="16">
        <v>0.75370001792907715</v>
      </c>
      <c r="CK3" s="16">
        <v>0.59609997272491455</v>
      </c>
      <c r="CL3" s="16">
        <v>0.83279997110366821</v>
      </c>
      <c r="CM3" s="16">
        <v>1.8799999728798866E-2</v>
      </c>
      <c r="CN3" s="16">
        <v>0.21040000021457672</v>
      </c>
      <c r="CO3" s="16">
        <v>7.4000000953674316E-2</v>
      </c>
      <c r="CP3" s="16">
        <v>0.1054999977350235</v>
      </c>
      <c r="CQ3" s="16">
        <v>0.33169999718666077</v>
      </c>
      <c r="CR3" s="16">
        <v>0.12829999625682831</v>
      </c>
      <c r="CS3" s="16">
        <v>3.0000001424923539E-4</v>
      </c>
      <c r="CT3" s="16">
        <v>0.53680002689361572</v>
      </c>
      <c r="CU3" s="16">
        <v>0.65710002183914185</v>
      </c>
      <c r="CV3" s="16">
        <v>0.54409998655319214</v>
      </c>
    </row>
    <row r="4" spans="1:100" ht="15.75" customHeight="1" x14ac:dyDescent="0.35">
      <c r="B4" s="16" t="s">
        <v>67</v>
      </c>
      <c r="C4" s="16" t="s">
        <v>68</v>
      </c>
      <c r="D4" s="16" t="s">
        <v>69</v>
      </c>
      <c r="E4" s="16" t="s">
        <v>70</v>
      </c>
      <c r="F4" s="16" t="s">
        <v>71</v>
      </c>
      <c r="H4" s="16" t="s">
        <v>18</v>
      </c>
      <c r="I4" s="16" t="s">
        <v>75</v>
      </c>
      <c r="J4" s="16" t="s">
        <v>72</v>
      </c>
      <c r="L4" s="16" t="s">
        <v>7</v>
      </c>
      <c r="M4" s="16" t="s">
        <v>18</v>
      </c>
      <c r="N4" s="16" t="s">
        <v>78</v>
      </c>
      <c r="O4" s="16" t="s">
        <v>77</v>
      </c>
      <c r="P4" s="16" t="s">
        <v>79</v>
      </c>
      <c r="Q4" s="16" t="s">
        <v>81</v>
      </c>
      <c r="R4" s="16" t="s">
        <v>72</v>
      </c>
      <c r="S4" s="16" t="s">
        <v>76</v>
      </c>
      <c r="V4" s="27" t="s">
        <v>1</v>
      </c>
      <c r="W4" s="16" t="s">
        <v>59</v>
      </c>
      <c r="X4" s="16" t="s">
        <v>137</v>
      </c>
      <c r="Y4" s="16" t="s">
        <v>138</v>
      </c>
      <c r="Z4" s="27" t="s">
        <v>1</v>
      </c>
      <c r="AA4" s="27" t="s">
        <v>66</v>
      </c>
      <c r="AB4" s="27" t="s">
        <v>1</v>
      </c>
      <c r="AC4" s="27" t="s">
        <v>54</v>
      </c>
      <c r="AD4" s="27"/>
      <c r="AE4" s="27" t="s">
        <v>1</v>
      </c>
      <c r="AF4" s="27" t="s">
        <v>55</v>
      </c>
      <c r="AG4" s="27"/>
      <c r="AH4" s="27" t="s">
        <v>1</v>
      </c>
      <c r="AI4" s="27" t="s">
        <v>56</v>
      </c>
      <c r="AJ4" s="27"/>
      <c r="AK4" s="27" t="s">
        <v>1</v>
      </c>
      <c r="AL4" s="27" t="s">
        <v>57</v>
      </c>
      <c r="AM4" s="16">
        <v>0.82749998569488525</v>
      </c>
      <c r="AN4" s="16">
        <v>8.190000057220459E-2</v>
      </c>
      <c r="AO4" s="16">
        <v>0.19200000166893005</v>
      </c>
      <c r="AP4" s="16">
        <v>0.67900002002716064</v>
      </c>
      <c r="AQ4" s="16">
        <v>0.45429998636245728</v>
      </c>
      <c r="AR4" s="16">
        <v>0.35710000991821289</v>
      </c>
      <c r="AS4" s="16">
        <v>0.15000000596046448</v>
      </c>
      <c r="AT4" s="16">
        <v>0.70440000295639038</v>
      </c>
      <c r="AU4" s="16">
        <v>0.92879998683929443</v>
      </c>
      <c r="AV4" s="16">
        <v>0.53030002117156982</v>
      </c>
      <c r="AW4" s="16">
        <v>8.9699998497962952E-2</v>
      </c>
      <c r="AX4" s="16">
        <v>0.75779998302459717</v>
      </c>
      <c r="AY4" s="16">
        <v>0.40189999341964722</v>
      </c>
      <c r="AZ4" s="16">
        <v>0.46189999580383301</v>
      </c>
      <c r="BA4" s="16">
        <v>0.49219998717308044</v>
      </c>
      <c r="BB4" s="16">
        <v>0.20769999921321869</v>
      </c>
      <c r="BC4" s="16">
        <v>0.32980000972747803</v>
      </c>
      <c r="BD4" s="16" t="s">
        <v>7</v>
      </c>
      <c r="BE4" s="16" t="s">
        <v>6</v>
      </c>
      <c r="BF4" s="16" t="s">
        <v>61</v>
      </c>
      <c r="BG4" s="16" t="s">
        <v>62</v>
      </c>
      <c r="BH4" s="16" t="s">
        <v>64</v>
      </c>
      <c r="BI4" s="16" t="s">
        <v>65</v>
      </c>
      <c r="BJ4" s="16" t="s">
        <v>63</v>
      </c>
      <c r="BK4" s="16">
        <v>9.5499999821186066E-2</v>
      </c>
      <c r="BL4" s="16" t="s">
        <v>19</v>
      </c>
      <c r="BM4" s="16" t="s">
        <v>20</v>
      </c>
      <c r="BN4" s="16" t="str">
        <f>" - 1 Sigma"</f>
        <v xml:space="preserve"> - 1 Sigma</v>
      </c>
      <c r="BO4" s="16" t="str">
        <f>" + 1 Sigma"</f>
        <v xml:space="preserve"> + 1 Sigma</v>
      </c>
      <c r="BP4" s="16" t="str">
        <f>"-  2 Sigma"</f>
        <v>-  2 Sigma</v>
      </c>
      <c r="BQ4" s="16" t="str">
        <f>" + 2 Sigma"</f>
        <v xml:space="preserve"> + 2 Sigma</v>
      </c>
      <c r="BR4" s="16" t="str">
        <f>" - 3 Sigma"</f>
        <v xml:space="preserve"> - 3 Sigma</v>
      </c>
      <c r="BS4" s="16" t="str">
        <f>" + 3 Sigma"</f>
        <v xml:space="preserve"> + 3 Sigma</v>
      </c>
      <c r="BT4" s="16" t="str">
        <f>" Mittelwert"</f>
        <v xml:space="preserve"> Mittelwert</v>
      </c>
      <c r="BU4" s="16">
        <v>0.58980000019073486</v>
      </c>
      <c r="BV4" s="16">
        <v>0.16990000009536743</v>
      </c>
      <c r="BW4" s="16">
        <v>0.9276999831199646</v>
      </c>
      <c r="BX4" s="16" t="s">
        <v>16</v>
      </c>
      <c r="BY4" s="16" t="s">
        <v>15</v>
      </c>
      <c r="BZ4" s="16" t="s">
        <v>17</v>
      </c>
      <c r="CA4" s="16" t="s">
        <v>22</v>
      </c>
      <c r="CB4" s="16">
        <v>9.7999997437000275E-2</v>
      </c>
      <c r="CC4" s="16">
        <v>0.44389998912811279</v>
      </c>
      <c r="CD4" s="16">
        <v>0.27300000190734863</v>
      </c>
      <c r="CE4" s="16">
        <v>0.8726000189781189</v>
      </c>
      <c r="CF4" s="16">
        <v>0.75069999694824219</v>
      </c>
      <c r="CG4" s="16">
        <v>0.27300000190734863</v>
      </c>
      <c r="CH4" s="16">
        <v>0.67369997501373291</v>
      </c>
      <c r="CI4" s="16">
        <v>0.25670000910758972</v>
      </c>
      <c r="CJ4" s="16">
        <v>8.9900001883506775E-2</v>
      </c>
      <c r="CK4" s="16">
        <v>3.0999999493360519E-2</v>
      </c>
      <c r="CL4" s="16">
        <v>0.32280001044273376</v>
      </c>
      <c r="CM4" s="16">
        <v>0.79019999504089355</v>
      </c>
      <c r="CN4" s="16">
        <v>0.29730001091957092</v>
      </c>
      <c r="CO4" s="16">
        <v>0.23530000448226929</v>
      </c>
      <c r="CP4" s="16">
        <v>0.48050001263618469</v>
      </c>
      <c r="CQ4" s="16">
        <v>0.25470000505447388</v>
      </c>
      <c r="CR4" s="16">
        <v>0.34070000052452087</v>
      </c>
      <c r="CS4" s="16">
        <v>4.5000001788139343E-2</v>
      </c>
      <c r="CT4" s="16">
        <v>0.48249998688697815</v>
      </c>
      <c r="CU4" s="16">
        <v>0.20610000193119049</v>
      </c>
      <c r="CV4" s="16">
        <v>0.86460000276565552</v>
      </c>
    </row>
    <row r="5" spans="1:100" x14ac:dyDescent="0.35">
      <c r="A5" s="16">
        <v>1</v>
      </c>
      <c r="B5" s="16">
        <f>IF('Eingabe Daten'!E5="","",'Eingabe Daten'!E5)</f>
        <v>74.03</v>
      </c>
      <c r="C5" s="16">
        <f>IF('Eingabe Daten'!F5="","",'Eingabe Daten'!F5)</f>
        <v>74.001999999999995</v>
      </c>
      <c r="D5" s="16">
        <f>IF('Eingabe Daten'!G5="","",'Eingabe Daten'!G5)</f>
        <v>74.019000000000005</v>
      </c>
      <c r="E5" s="16">
        <f>IF('Eingabe Daten'!H5="","",'Eingabe Daten'!H5)</f>
        <v>73.992000000000004</v>
      </c>
      <c r="F5" s="16">
        <f>IF('Eingabe Daten'!I5="","",'Eingabe Daten'!I5)</f>
        <v>74.007999999999996</v>
      </c>
      <c r="H5" s="16">
        <f t="shared" ref="H5:H11" si="0">IF(B5&lt;&gt;"",AVERAGE(B5:F5),"")</f>
        <v>74.010199999999998</v>
      </c>
      <c r="I5" s="16">
        <f t="shared" ref="I5:I54" si="1">IF(B5&lt;&gt;"",_xlfn.STDEV.P(B5:F5),"")</f>
        <v>1.3212115651931568E-2</v>
      </c>
      <c r="J5" s="16">
        <f t="shared" ref="J5:J11" si="2">IF(B5&lt;&gt;"",MAX(B5:F5)-MIN(B5:F5),"")</f>
        <v>3.7999999999996703E-2</v>
      </c>
      <c r="L5" s="16">
        <v>1</v>
      </c>
      <c r="M5" s="16">
        <f t="shared" ref="M5:M36" si="3">IF(H5="",NA(),xquerquer)</f>
        <v>74.001176000000001</v>
      </c>
      <c r="N5" s="16">
        <f t="shared" ref="N5:N36" si="4">IF(H5="",NA(),H5)</f>
        <v>74.010199999999998</v>
      </c>
      <c r="O5" s="16">
        <f t="shared" ref="O5:O36" ca="1" si="5">IF(H5="",NA(),xquerquer+(Azwei*Rquer))</f>
        <v>74.014585480000008</v>
      </c>
      <c r="P5" s="16">
        <f t="shared" ref="P5:P36" ca="1" si="6">IF(H5="",NA(),xquerquer-(Azwei*Rquer))</f>
        <v>73.987766519999994</v>
      </c>
      <c r="Q5" s="16">
        <f t="shared" ref="Q5:Q36" si="7">IF(H5="",NA(),Rquer)</f>
        <v>2.3240000000000122E-2</v>
      </c>
      <c r="R5" s="16">
        <f>IF(H5="",NA(),J5)</f>
        <v>3.7999999999996703E-2</v>
      </c>
      <c r="S5" s="16">
        <f t="shared" ref="S5:S36" ca="1" si="8">IF(H5="",NA(),Dvier*Rquer)</f>
        <v>4.9152600000000261E-2</v>
      </c>
      <c r="V5" s="27">
        <v>1</v>
      </c>
      <c r="W5" s="16">
        <f>IF($AP$39=2,IF(AC5&lt;&gt;"",AC5,""),(IF($AP$39=3,IF(AF5&lt;&gt;"",AF5,""),(IF($AP$39=4,IF(AI5&lt;&gt;"",AI5,""),IF(AL5&lt;&gt;"",AL5,""))))))</f>
        <v>74.03</v>
      </c>
      <c r="X5" s="16">
        <f t="shared" ref="X5:X68" si="9">IF(W5&lt;&gt;"",IF(W5&lt;UGW,1,0),"")</f>
        <v>0</v>
      </c>
      <c r="Y5" s="16">
        <f t="shared" ref="Y5:Y68" si="10">IF(W5&lt;&gt;"",IF(W5&gt;OGW,1,0),"")</f>
        <v>0</v>
      </c>
      <c r="AB5" s="27" t="s">
        <v>82</v>
      </c>
      <c r="AC5" s="27">
        <f>IF($B$5="","",$B$5)</f>
        <v>74.03</v>
      </c>
      <c r="AD5" s="27"/>
      <c r="AE5" s="27" t="s">
        <v>82</v>
      </c>
      <c r="AF5" s="27">
        <f>IF($B$5="","",$B$5)</f>
        <v>74.03</v>
      </c>
      <c r="AG5" s="27"/>
      <c r="AH5" s="27" t="s">
        <v>82</v>
      </c>
      <c r="AI5" s="27">
        <f>IF($B$5="","",$B$5)</f>
        <v>74.03</v>
      </c>
      <c r="AJ5" s="27"/>
      <c r="AK5" s="27" t="s">
        <v>82</v>
      </c>
      <c r="AL5" s="27">
        <f>IF($B$5="","",$B$5)</f>
        <v>74.03</v>
      </c>
      <c r="AM5" s="16">
        <v>0.58869999647140503</v>
      </c>
      <c r="AN5" s="16">
        <v>0.75499999523162842</v>
      </c>
      <c r="AO5" s="16">
        <v>0.92790001630783081</v>
      </c>
      <c r="AP5" s="16">
        <v>0.3310999870300293</v>
      </c>
      <c r="AQ5" s="16">
        <v>0.5429999828338623</v>
      </c>
      <c r="AR5" s="41">
        <v>8.0700002610683441E-2</v>
      </c>
      <c r="AS5" s="41">
        <v>0.63440001010894775</v>
      </c>
      <c r="AT5" s="41">
        <v>0.41010001301765442</v>
      </c>
      <c r="AU5" s="41">
        <v>0.96050000190734863</v>
      </c>
      <c r="AV5" s="41">
        <v>0.11469999700784683</v>
      </c>
      <c r="AW5" s="41">
        <v>0.92350000143051147</v>
      </c>
      <c r="AX5" s="41">
        <v>0.62029999494552612</v>
      </c>
      <c r="AY5" s="41">
        <v>0.34779998660087585</v>
      </c>
      <c r="AZ5" s="16">
        <v>0.1492999941110611</v>
      </c>
      <c r="BA5" s="16">
        <v>0.47999998927116394</v>
      </c>
      <c r="BB5" s="16">
        <v>0.21950000524520874</v>
      </c>
      <c r="BC5" s="16">
        <v>0.99379998445510864</v>
      </c>
      <c r="BD5" s="16">
        <v>1</v>
      </c>
      <c r="BE5" s="16">
        <f t="shared" ref="BE5:BE36" si="11">IF((AnzahlderStichproben&gt;BD5),BD5,AnzahlderStichproben)</f>
        <v>1</v>
      </c>
      <c r="BF5" s="16">
        <f>IF('Eingabe Daten'!E5&lt;&gt;"",'Eingabe Daten'!E5,"")</f>
        <v>74.03</v>
      </c>
      <c r="BG5" s="16">
        <f>IF('Eingabe Daten'!F5&lt;&gt;"",'Eingabe Daten'!F5,NA())</f>
        <v>74.001999999999995</v>
      </c>
      <c r="BH5" s="16">
        <f>IF('Eingabe Daten'!G5&lt;&gt;"",'Eingabe Daten'!G5,NA())</f>
        <v>74.019000000000005</v>
      </c>
      <c r="BI5" s="16">
        <f>IF('Eingabe Daten'!H5&lt;&gt;"",'Eingabe Daten'!H5,NA())</f>
        <v>73.992000000000004</v>
      </c>
      <c r="BJ5" s="16">
        <f>IF('Eingabe Daten'!I5&lt;&gt;"",'Eingabe Daten'!I5,NA())</f>
        <v>74.007999999999996</v>
      </c>
      <c r="BK5" s="16">
        <v>0.13050000369548798</v>
      </c>
      <c r="BL5" s="16">
        <f t="shared" ref="BL5:BL36" si="12">IF(W5&lt;&gt;"",OGW,BL4)</f>
        <v>74.05</v>
      </c>
      <c r="BM5" s="16">
        <f>IF(W5&lt;&gt;"",UGW,BM4)</f>
        <v>73.95</v>
      </c>
      <c r="BN5" s="16">
        <f>Mittelwert-Standardabweichung</f>
        <v>73.990997619888844</v>
      </c>
      <c r="BO5" s="16">
        <f>Mittelwert+Standardabweichung</f>
        <v>74.011354380111129</v>
      </c>
      <c r="BP5" s="16">
        <f>Mittelwert-2*Standardabweichung</f>
        <v>73.980819239777716</v>
      </c>
      <c r="BQ5" s="16">
        <f>Mittelwert+2*Standardabweichung</f>
        <v>74.021532760222257</v>
      </c>
      <c r="BR5" s="16">
        <f>Mittelwert-3*Standardabweichung</f>
        <v>73.970640859666574</v>
      </c>
      <c r="BS5" s="16">
        <f>Mittelwert+3*Standardabweichung</f>
        <v>74.0317111403334</v>
      </c>
      <c r="BT5" s="16">
        <f>Mittelwert</f>
        <v>74.001175999999987</v>
      </c>
      <c r="BU5" s="16">
        <v>2.8899999335408211E-2</v>
      </c>
      <c r="BV5" s="16">
        <v>0.34540000557899475</v>
      </c>
      <c r="BW5" s="16">
        <v>0.54769998788833618</v>
      </c>
      <c r="BX5" s="16">
        <v>-6</v>
      </c>
      <c r="BY5" s="16">
        <f t="shared" ref="BY5:BY16" si="13">Mittelwert+BX5*Standardabweichung</f>
        <v>73.940105719333175</v>
      </c>
      <c r="BZ5" s="16">
        <v>3</v>
      </c>
      <c r="CA5" s="16">
        <f>BZ5*2</f>
        <v>6</v>
      </c>
      <c r="CB5" s="16">
        <f>BY5</f>
        <v>73.940105719333175</v>
      </c>
      <c r="CC5" s="16">
        <v>0.92299997806549072</v>
      </c>
      <c r="CD5" s="16">
        <v>0.53829997777938843</v>
      </c>
      <c r="CE5" s="16">
        <v>1</v>
      </c>
      <c r="CF5" s="16">
        <f t="shared" ref="CF5:CF68" si="14">IF(W5="",NA(),SMALL(xi,CG5))</f>
        <v>73.966999999999999</v>
      </c>
      <c r="CG5" s="16">
        <f>IF(W5="","",1)</f>
        <v>1</v>
      </c>
      <c r="CH5" s="16">
        <f t="shared" ref="CH5:CH68" si="15">IF(W5="","",NORMSDIST((CF5-Mittelwert)/Standardabweichung)-0.00000001)</f>
        <v>3.9295189740666151E-4</v>
      </c>
      <c r="CI5" s="16">
        <f t="shared" ref="CI5:CI36" si="16">IF(W5="","",1-CH5)</f>
        <v>0.99960704810259338</v>
      </c>
      <c r="CJ5" s="16">
        <f>IF(IF(W5="","",SMALL(BG,CG5))=0,0.0001,IF(W5="","",SMALL(BG,CG5)))</f>
        <v>2.3137358002698338E-3</v>
      </c>
      <c r="CK5" s="16">
        <f t="shared" ref="CK5:CK36" si="17">IF(W5="","",(2*CG5-1)*(LN(CJ5)+LN(CH5)))</f>
        <v>-13.910715183244548</v>
      </c>
      <c r="CL5" s="16">
        <f t="shared" ref="CL5:CL68" si="18">IF(W5="",NA(),NORMSINV((CG5-0.3)/(Anzahl+0.4)))</f>
        <v>-2.7708478637938287</v>
      </c>
      <c r="CM5" s="16">
        <v>0.40650001168251038</v>
      </c>
      <c r="CN5" s="16" t="s">
        <v>41</v>
      </c>
      <c r="CO5" s="16" t="s">
        <v>40</v>
      </c>
      <c r="CP5" s="16">
        <f>SUM(Normalverteilung_S)</f>
        <v>-62596.138327086519</v>
      </c>
      <c r="CQ5" s="16">
        <f>IF(AND(CP7&lt;13, CP7&gt;=0.6),EXP(1.2937-5.709*CP7+0.0186*CP7^ 2),0)</f>
        <v>0</v>
      </c>
      <c r="CR5" s="16">
        <v>0.84729999303817749</v>
      </c>
      <c r="CS5" s="16">
        <v>0.82630002498626709</v>
      </c>
      <c r="CT5" s="16">
        <v>0.67250001430511475</v>
      </c>
      <c r="CU5" s="41">
        <v>0.72189998626708984</v>
      </c>
      <c r="CV5" s="16">
        <v>0.9968000054359436</v>
      </c>
    </row>
    <row r="6" spans="1:100" x14ac:dyDescent="0.35">
      <c r="A6" s="16">
        <v>2</v>
      </c>
      <c r="B6" s="16">
        <f>IF('Eingabe Daten'!E6="","",'Eingabe Daten'!E6)</f>
        <v>73.995000000000005</v>
      </c>
      <c r="C6" s="16">
        <f>IF('Eingabe Daten'!F6="","",'Eingabe Daten'!F6)</f>
        <v>73.992000000000004</v>
      </c>
      <c r="D6" s="16">
        <f>IF('Eingabe Daten'!G6="","",'Eingabe Daten'!G6)</f>
        <v>74.001000000000005</v>
      </c>
      <c r="E6" s="16">
        <f>IF('Eingabe Daten'!H6="","",'Eingabe Daten'!H6)</f>
        <v>74.010999999999996</v>
      </c>
      <c r="F6" s="16">
        <f>IF('Eingabe Daten'!I6="","",'Eingabe Daten'!I6)</f>
        <v>74.004000000000005</v>
      </c>
      <c r="H6" s="16">
        <f t="shared" si="0"/>
        <v>74.000600000000006</v>
      </c>
      <c r="I6" s="16">
        <f t="shared" si="1"/>
        <v>6.7111846942223257E-3</v>
      </c>
      <c r="J6" s="16">
        <f t="shared" si="2"/>
        <v>1.8999999999991246E-2</v>
      </c>
      <c r="L6" s="16">
        <f>IF(H6="",L5,A6)</f>
        <v>2</v>
      </c>
      <c r="M6" s="16">
        <f t="shared" si="3"/>
        <v>74.001176000000001</v>
      </c>
      <c r="N6" s="16">
        <f t="shared" si="4"/>
        <v>74.000600000000006</v>
      </c>
      <c r="O6" s="16">
        <f t="shared" ca="1" si="5"/>
        <v>74.014585480000008</v>
      </c>
      <c r="P6" s="16">
        <f t="shared" ca="1" si="6"/>
        <v>73.987766519999994</v>
      </c>
      <c r="Q6" s="16">
        <f t="shared" si="7"/>
        <v>2.3240000000000122E-2</v>
      </c>
      <c r="R6" s="16">
        <f t="shared" ref="R6:R54" si="19">IF(H6="",NA(),J6)</f>
        <v>1.8999999999991246E-2</v>
      </c>
      <c r="S6" s="16">
        <f t="shared" ca="1" si="8"/>
        <v>4.9152600000000261E-2</v>
      </c>
      <c r="V6" s="27">
        <v>2</v>
      </c>
      <c r="W6" s="16">
        <f t="shared" ref="W6:W69" si="20">IF($AP$39=2,IF(AC6&lt;&gt;"",AC6,""),(IF($AP$39=3,IF(AF6&lt;&gt;"",AF6,""),(IF($AP$39=4,IF(AI6&lt;&gt;"",AI6,""),IF(AL6&lt;&gt;"",AL6,""))))))</f>
        <v>74.001999999999995</v>
      </c>
      <c r="X6" s="16">
        <f t="shared" si="9"/>
        <v>0</v>
      </c>
      <c r="Y6" s="16">
        <f t="shared" si="10"/>
        <v>0</v>
      </c>
      <c r="AB6" s="27"/>
      <c r="AC6" s="27">
        <f>IF($C$5="","",$C$5)</f>
        <v>74.001999999999995</v>
      </c>
      <c r="AD6" s="27"/>
      <c r="AE6" s="27"/>
      <c r="AF6" s="27">
        <f>IF($C$5="","",$C$5)</f>
        <v>74.001999999999995</v>
      </c>
      <c r="AG6" s="27"/>
      <c r="AH6" s="27"/>
      <c r="AI6" s="27">
        <f>IF($C$5="","",$C$5)</f>
        <v>74.001999999999995</v>
      </c>
      <c r="AJ6" s="27"/>
      <c r="AK6" s="27"/>
      <c r="AL6" s="27">
        <f>IF($C$5="","",$C$5)</f>
        <v>74.001999999999995</v>
      </c>
      <c r="AM6" s="16">
        <v>0.33989998698234558</v>
      </c>
      <c r="AN6" s="16">
        <v>0.49529999494552612</v>
      </c>
      <c r="AO6" s="16">
        <v>0.41299998760223389</v>
      </c>
      <c r="AP6" s="16">
        <v>0.69529998302459717</v>
      </c>
      <c r="AQ6" s="16">
        <v>0.17910000681877136</v>
      </c>
      <c r="AR6" s="16">
        <v>0.42300000786781311</v>
      </c>
      <c r="AS6" s="41">
        <v>0.54320001602172852</v>
      </c>
      <c r="AT6" s="42">
        <v>0.81470000743865967</v>
      </c>
      <c r="AU6" s="42">
        <v>0.54100000858306885</v>
      </c>
      <c r="AV6" s="42">
        <v>0.42759999632835388</v>
      </c>
      <c r="AW6" s="42">
        <v>0.50910001993179321</v>
      </c>
      <c r="AX6" s="41">
        <v>0.22779999673366547</v>
      </c>
      <c r="AY6" s="41">
        <v>0.61919999122619629</v>
      </c>
      <c r="AZ6" s="16">
        <v>0.48989999294281006</v>
      </c>
      <c r="BA6" s="16">
        <v>0.680899977684021</v>
      </c>
      <c r="BB6" s="16">
        <v>0.88669997453689575</v>
      </c>
      <c r="BC6" s="16">
        <v>0.37059998512268066</v>
      </c>
      <c r="BD6" s="16">
        <v>2</v>
      </c>
      <c r="BE6" s="16">
        <f t="shared" si="11"/>
        <v>2</v>
      </c>
      <c r="BF6" s="16">
        <f>IF('Eingabe Daten'!E6&lt;&gt;"",'Eingabe Daten'!E6,BF5)</f>
        <v>73.995000000000005</v>
      </c>
      <c r="BG6" s="16">
        <f>IF('Eingabe Daten'!F6&lt;&gt;"",'Eingabe Daten'!F6,BG5)</f>
        <v>73.992000000000004</v>
      </c>
      <c r="BH6" s="16">
        <f>IF('Eingabe Daten'!G6&lt;&gt;"",'Eingabe Daten'!G6,BH5)</f>
        <v>74.001000000000005</v>
      </c>
      <c r="BI6" s="16">
        <f>IF('Eingabe Daten'!H6&lt;&gt;"",'Eingabe Daten'!H6,BI5)</f>
        <v>74.010999999999996</v>
      </c>
      <c r="BJ6" s="16">
        <f>IF('Eingabe Daten'!I6&lt;&gt;"",'Eingabe Daten'!I6,BJ5)</f>
        <v>74.004000000000005</v>
      </c>
      <c r="BK6" s="16">
        <v>0.30250000953674316</v>
      </c>
      <c r="BL6" s="16">
        <f t="shared" si="12"/>
        <v>74.05</v>
      </c>
      <c r="BM6" s="16">
        <f t="shared" ref="BM6:BM54" si="21">IF(AC6&lt;&gt;"",UGW,BM5)</f>
        <v>73.95</v>
      </c>
      <c r="BN6" s="16">
        <f t="shared" ref="BN6:BT21" si="22">BN5</f>
        <v>73.990997619888844</v>
      </c>
      <c r="BO6" s="16">
        <f t="shared" si="22"/>
        <v>74.011354380111129</v>
      </c>
      <c r="BP6" s="16">
        <f t="shared" si="22"/>
        <v>73.980819239777716</v>
      </c>
      <c r="BQ6" s="16">
        <f t="shared" si="22"/>
        <v>74.021532760222257</v>
      </c>
      <c r="BR6" s="16">
        <f t="shared" si="22"/>
        <v>73.970640859666574</v>
      </c>
      <c r="BS6" s="16">
        <f t="shared" si="22"/>
        <v>74.0317111403334</v>
      </c>
      <c r="BT6" s="16">
        <f t="shared" si="22"/>
        <v>74.001175999999987</v>
      </c>
      <c r="BU6" s="16">
        <v>0.29289999604225159</v>
      </c>
      <c r="BV6" s="16">
        <v>0.15039999783039093</v>
      </c>
      <c r="BW6" s="16">
        <v>0.52990001440048218</v>
      </c>
      <c r="BX6" s="16">
        <v>-5</v>
      </c>
      <c r="BY6" s="16">
        <f t="shared" si="13"/>
        <v>73.950284099444303</v>
      </c>
      <c r="BZ6" s="16">
        <v>3</v>
      </c>
      <c r="CA6" s="16">
        <f t="shared" ref="CA6:CA16" si="23">BZ6*2</f>
        <v>6</v>
      </c>
      <c r="CB6" s="16">
        <f>CB5</f>
        <v>73.940105719333175</v>
      </c>
      <c r="CC6" s="16">
        <v>0.22329999506473541</v>
      </c>
      <c r="CD6" s="16">
        <v>0.58459997177124023</v>
      </c>
      <c r="CE6" s="16">
        <v>2</v>
      </c>
      <c r="CF6" s="16">
        <f t="shared" si="14"/>
        <v>73.966999999999999</v>
      </c>
      <c r="CG6" s="16">
        <f t="shared" ref="CG6:CG37" si="24">IF(W6="","",1+CG5)</f>
        <v>2</v>
      </c>
      <c r="CH6" s="16">
        <f t="shared" si="15"/>
        <v>3.9295189740666151E-4</v>
      </c>
      <c r="CI6" s="16">
        <f t="shared" si="16"/>
        <v>0.99960704810259338</v>
      </c>
      <c r="CJ6" s="16">
        <f t="shared" ref="CJ6:CJ68" si="25">IF(W6="","",SMALL(BG,CG6))</f>
        <v>2.3137358002698338E-3</v>
      </c>
      <c r="CK6" s="16">
        <f t="shared" si="17"/>
        <v>-41.732145549733644</v>
      </c>
      <c r="CL6" s="16">
        <f t="shared" si="18"/>
        <v>-2.4682307799606251</v>
      </c>
      <c r="CM6" s="16">
        <v>0.36349999904632568</v>
      </c>
      <c r="CN6" s="16">
        <f>Standardabweichung*CO6+Mittelwert</f>
        <v>74.0317111403334</v>
      </c>
      <c r="CO6" s="16">
        <v>3</v>
      </c>
      <c r="CP6" s="16">
        <f>-CP5/Anzahl-Anzahl</f>
        <v>0.38455330834608503</v>
      </c>
      <c r="CQ6" s="16">
        <f>IF(AND(CP7&lt;0.6,CP7&gt;=0.34),EXP(0.9177-4.279*CP7-1.38*CP7^2),0)</f>
        <v>0.39136427331492368</v>
      </c>
      <c r="CR6" s="16">
        <v>0.87599998712539673</v>
      </c>
      <c r="CS6" s="16">
        <v>0.4781000018119812</v>
      </c>
      <c r="CT6" s="16">
        <v>0.1906999945640564</v>
      </c>
      <c r="CU6" s="41">
        <v>0.68409997224807739</v>
      </c>
      <c r="CV6" s="16">
        <v>0.74750000238418579</v>
      </c>
    </row>
    <row r="7" spans="1:100" x14ac:dyDescent="0.35">
      <c r="A7" s="16">
        <v>3</v>
      </c>
      <c r="B7" s="16">
        <f>IF('Eingabe Daten'!E7="","",'Eingabe Daten'!E7)</f>
        <v>73.988</v>
      </c>
      <c r="C7" s="16">
        <f>IF('Eingabe Daten'!F7="","",'Eingabe Daten'!F7)</f>
        <v>74.024000000000001</v>
      </c>
      <c r="D7" s="16">
        <f>IF('Eingabe Daten'!G7="","",'Eingabe Daten'!G7)</f>
        <v>74.021000000000001</v>
      </c>
      <c r="E7" s="16">
        <f>IF('Eingabe Daten'!H7="","",'Eingabe Daten'!H7)</f>
        <v>74.004999999999995</v>
      </c>
      <c r="F7" s="16">
        <f>IF('Eingabe Daten'!I7="","",'Eingabe Daten'!I7)</f>
        <v>74.001999999999995</v>
      </c>
      <c r="H7" s="16">
        <f t="shared" si="0"/>
        <v>74.00800000000001</v>
      </c>
      <c r="I7" s="16">
        <f t="shared" si="1"/>
        <v>1.3190905958274065E-2</v>
      </c>
      <c r="J7" s="16">
        <f t="shared" si="2"/>
        <v>3.6000000000001364E-2</v>
      </c>
      <c r="L7" s="16">
        <f t="shared" ref="L7:L54" si="26">IF(H7="",L6,A7)</f>
        <v>3</v>
      </c>
      <c r="M7" s="16">
        <f t="shared" si="3"/>
        <v>74.001176000000001</v>
      </c>
      <c r="N7" s="16">
        <f t="shared" si="4"/>
        <v>74.00800000000001</v>
      </c>
      <c r="O7" s="16">
        <f t="shared" ca="1" si="5"/>
        <v>74.014585480000008</v>
      </c>
      <c r="P7" s="16">
        <f t="shared" ca="1" si="6"/>
        <v>73.987766519999994</v>
      </c>
      <c r="Q7" s="16">
        <f t="shared" si="7"/>
        <v>2.3240000000000122E-2</v>
      </c>
      <c r="R7" s="16">
        <f t="shared" si="19"/>
        <v>3.6000000000001364E-2</v>
      </c>
      <c r="S7" s="16">
        <f t="shared" ca="1" si="8"/>
        <v>4.9152600000000261E-2</v>
      </c>
      <c r="V7" s="27">
        <v>3</v>
      </c>
      <c r="W7" s="16">
        <f t="shared" si="20"/>
        <v>74.019000000000005</v>
      </c>
      <c r="X7" s="16">
        <f t="shared" si="9"/>
        <v>0</v>
      </c>
      <c r="Y7" s="16">
        <f t="shared" si="10"/>
        <v>0</v>
      </c>
      <c r="AB7" s="27" t="s">
        <v>83</v>
      </c>
      <c r="AC7" s="27">
        <f>IF($B$6="","",$B$6)</f>
        <v>73.995000000000005</v>
      </c>
      <c r="AD7" s="27"/>
      <c r="AE7" s="27"/>
      <c r="AF7" s="27">
        <f>IF($D$5="","",$D$5)</f>
        <v>74.019000000000005</v>
      </c>
      <c r="AG7" s="27"/>
      <c r="AH7" s="27"/>
      <c r="AI7" s="27">
        <f>IF($D$5="","",$D$5)</f>
        <v>74.019000000000005</v>
      </c>
      <c r="AJ7" s="27"/>
      <c r="AK7" s="27"/>
      <c r="AL7" s="27">
        <f>IF($D$5="","",$D$5)</f>
        <v>74.019000000000005</v>
      </c>
      <c r="AM7" s="16">
        <v>0.61400002241134644</v>
      </c>
      <c r="AN7" s="16">
        <v>0.78219997882843018</v>
      </c>
      <c r="AO7" s="16">
        <v>0.16179999709129333</v>
      </c>
      <c r="AP7" s="16">
        <v>0.80779999494552612</v>
      </c>
      <c r="AQ7" s="16">
        <v>0.20270000398159027</v>
      </c>
      <c r="AR7" s="16">
        <f>six_cmu(Mittelwert,UGW,Standardabweichung)</f>
        <v>1.6759706829968699</v>
      </c>
      <c r="AS7" s="16">
        <f>MEDIAN(xi)</f>
        <v>74.001000000000005</v>
      </c>
      <c r="AT7" s="42">
        <v>0.95679998397827148</v>
      </c>
      <c r="AU7" s="42">
        <v>6.589999794960022E-2</v>
      </c>
      <c r="AV7" s="42">
        <v>6.1599999666213989E-2</v>
      </c>
      <c r="AW7" s="42">
        <v>0.79320001602172852</v>
      </c>
      <c r="AX7" s="41">
        <v>0.37970000505447388</v>
      </c>
      <c r="AY7" s="41">
        <v>0.46360000967979431</v>
      </c>
      <c r="AZ7" s="16">
        <v>0.11959999799728394</v>
      </c>
      <c r="BA7" s="16">
        <v>0.11550000309944153</v>
      </c>
      <c r="BB7" s="16">
        <v>0.17380000650882721</v>
      </c>
      <c r="BC7" s="16">
        <v>4.8200000077486038E-2</v>
      </c>
      <c r="BD7" s="16">
        <v>3</v>
      </c>
      <c r="BE7" s="16">
        <f t="shared" si="11"/>
        <v>3</v>
      </c>
      <c r="BF7" s="16">
        <f>IF('Eingabe Daten'!E7&lt;&gt;"",'Eingabe Daten'!E7,BF6)</f>
        <v>73.988</v>
      </c>
      <c r="BG7" s="16">
        <f>IF('Eingabe Daten'!F7&lt;&gt;"",'Eingabe Daten'!F7,BG6)</f>
        <v>74.024000000000001</v>
      </c>
      <c r="BH7" s="16">
        <f>IF('Eingabe Daten'!G7&lt;&gt;"",'Eingabe Daten'!G7,BH6)</f>
        <v>74.021000000000001</v>
      </c>
      <c r="BI7" s="16">
        <f>IF('Eingabe Daten'!H7&lt;&gt;"",'Eingabe Daten'!H7,BI6)</f>
        <v>74.004999999999995</v>
      </c>
      <c r="BJ7" s="16">
        <f>IF('Eingabe Daten'!I7&lt;&gt;"",'Eingabe Daten'!I7,BJ6)</f>
        <v>74.001999999999995</v>
      </c>
      <c r="BK7" s="16">
        <v>0.71490001678466797</v>
      </c>
      <c r="BL7" s="16">
        <f t="shared" si="12"/>
        <v>74.05</v>
      </c>
      <c r="BM7" s="16">
        <f t="shared" si="21"/>
        <v>73.95</v>
      </c>
      <c r="BN7" s="16">
        <f t="shared" si="22"/>
        <v>73.990997619888844</v>
      </c>
      <c r="BO7" s="16">
        <f t="shared" si="22"/>
        <v>74.011354380111129</v>
      </c>
      <c r="BP7" s="16">
        <f t="shared" si="22"/>
        <v>73.980819239777716</v>
      </c>
      <c r="BQ7" s="16">
        <f t="shared" si="22"/>
        <v>74.021532760222257</v>
      </c>
      <c r="BR7" s="16">
        <f t="shared" si="22"/>
        <v>73.970640859666574</v>
      </c>
      <c r="BS7" s="16">
        <f t="shared" si="22"/>
        <v>74.0317111403334</v>
      </c>
      <c r="BT7" s="16">
        <f t="shared" si="22"/>
        <v>74.001175999999987</v>
      </c>
      <c r="BU7" s="16">
        <v>0.53310000896453857</v>
      </c>
      <c r="BV7" s="16">
        <v>0.56110000610351563</v>
      </c>
      <c r="BW7" s="16">
        <v>0.21680000424385071</v>
      </c>
      <c r="BX7" s="16">
        <v>-4</v>
      </c>
      <c r="BY7" s="16">
        <f t="shared" si="13"/>
        <v>73.960462479555446</v>
      </c>
      <c r="BZ7" s="16">
        <v>3</v>
      </c>
      <c r="CA7" s="16">
        <f t="shared" si="23"/>
        <v>6</v>
      </c>
      <c r="CB7" s="16">
        <f t="shared" ref="CB7:CB16" si="27">CB6</f>
        <v>73.940105719333175</v>
      </c>
      <c r="CC7" s="16">
        <v>0.46810001134872437</v>
      </c>
      <c r="CD7" s="16">
        <v>0.74639999866485596</v>
      </c>
      <c r="CE7" s="16">
        <v>3</v>
      </c>
      <c r="CF7" s="16">
        <f t="shared" si="14"/>
        <v>73.981999999999999</v>
      </c>
      <c r="CG7" s="16">
        <f t="shared" si="24"/>
        <v>3</v>
      </c>
      <c r="CH7" s="16">
        <f t="shared" si="15"/>
        <v>2.9782930438326666E-2</v>
      </c>
      <c r="CI7" s="16">
        <f t="shared" si="16"/>
        <v>0.97021706956167331</v>
      </c>
      <c r="CJ7" s="16">
        <f t="shared" si="25"/>
        <v>1.2467774513899799E-2</v>
      </c>
      <c r="CK7" s="16">
        <f t="shared" si="17"/>
        <v>-39.492139280476934</v>
      </c>
      <c r="CL7" s="16">
        <f t="shared" si="18"/>
        <v>-2.2979348890103699</v>
      </c>
      <c r="CM7" s="16">
        <v>0.7523999810218811</v>
      </c>
      <c r="CN7" s="16">
        <f>Standardabweichung*CO7+Mittelwert</f>
        <v>74.001175999999987</v>
      </c>
      <c r="CO7" s="16">
        <v>0</v>
      </c>
      <c r="CP7" s="16">
        <f>CP6*(1+0.75/Anzahl+2.25/Anzahl^2)</f>
        <v>0.38572081219022369</v>
      </c>
      <c r="CQ7" s="16">
        <f>IF(AND(CP7&lt;0.34,CP7&gt;=0.2),1-EXP(-8.318+42.796*CP7-59.938*CP7^2),0)</f>
        <v>0</v>
      </c>
      <c r="CR7" s="16">
        <v>0.39899998903274536</v>
      </c>
      <c r="CS7" s="16">
        <v>0.90310001373291016</v>
      </c>
      <c r="CT7" s="16">
        <v>0.74610000848770142</v>
      </c>
      <c r="CU7" s="41">
        <v>8.8600002229213715E-2</v>
      </c>
      <c r="CV7" s="16">
        <v>0.63459998369216919</v>
      </c>
    </row>
    <row r="8" spans="1:100" x14ac:dyDescent="0.35">
      <c r="A8" s="16">
        <v>4</v>
      </c>
      <c r="B8" s="16">
        <f>IF('Eingabe Daten'!E8="","",'Eingabe Daten'!E8)</f>
        <v>74.001999999999995</v>
      </c>
      <c r="C8" s="16">
        <f>IF('Eingabe Daten'!F8="","",'Eingabe Daten'!F8)</f>
        <v>73.995999999999995</v>
      </c>
      <c r="D8" s="16">
        <f>IF('Eingabe Daten'!G8="","",'Eingabe Daten'!G8)</f>
        <v>73.992999999999995</v>
      </c>
      <c r="E8" s="16">
        <f>IF('Eingabe Daten'!H8="","",'Eingabe Daten'!H8)</f>
        <v>74.015000000000001</v>
      </c>
      <c r="F8" s="16">
        <f>IF('Eingabe Daten'!I8="","",'Eingabe Daten'!I8)</f>
        <v>74.009</v>
      </c>
      <c r="H8" s="16">
        <f t="shared" si="0"/>
        <v>74.003</v>
      </c>
      <c r="I8" s="16">
        <f t="shared" si="1"/>
        <v>8.1240384046383663E-3</v>
      </c>
      <c r="J8" s="16">
        <f t="shared" si="2"/>
        <v>2.2000000000005571E-2</v>
      </c>
      <c r="L8" s="16">
        <f t="shared" si="26"/>
        <v>4</v>
      </c>
      <c r="M8" s="16">
        <f t="shared" si="3"/>
        <v>74.001176000000001</v>
      </c>
      <c r="N8" s="16">
        <f t="shared" si="4"/>
        <v>74.003</v>
      </c>
      <c r="O8" s="16">
        <f t="shared" ca="1" si="5"/>
        <v>74.014585480000008</v>
      </c>
      <c r="P8" s="16">
        <f t="shared" ca="1" si="6"/>
        <v>73.987766519999994</v>
      </c>
      <c r="Q8" s="16">
        <f t="shared" si="7"/>
        <v>2.3240000000000122E-2</v>
      </c>
      <c r="R8" s="16">
        <f t="shared" si="19"/>
        <v>2.2000000000005571E-2</v>
      </c>
      <c r="S8" s="16">
        <f t="shared" ca="1" si="8"/>
        <v>4.9152600000000261E-2</v>
      </c>
      <c r="V8" s="27">
        <v>4</v>
      </c>
      <c r="W8" s="16">
        <f t="shared" si="20"/>
        <v>73.992000000000004</v>
      </c>
      <c r="X8" s="16">
        <f t="shared" si="9"/>
        <v>0</v>
      </c>
      <c r="Y8" s="16">
        <f t="shared" si="10"/>
        <v>0</v>
      </c>
      <c r="AC8" s="27">
        <f>IF($C$6="","",$C$6)</f>
        <v>73.992000000000004</v>
      </c>
      <c r="AD8" s="27"/>
      <c r="AE8" s="27" t="s">
        <v>83</v>
      </c>
      <c r="AF8" s="27">
        <f>IF($B$6="","",$B$6)</f>
        <v>73.995000000000005</v>
      </c>
      <c r="AG8" s="27"/>
      <c r="AH8" s="27"/>
      <c r="AI8" s="27">
        <f>IF($E$5="","",$E$5)</f>
        <v>73.992000000000004</v>
      </c>
      <c r="AJ8" s="27"/>
      <c r="AK8" s="27"/>
      <c r="AL8" s="27">
        <f>IF($E$5="","",$E$5)</f>
        <v>73.992000000000004</v>
      </c>
      <c r="AM8" s="16">
        <v>0.71310001611709595</v>
      </c>
      <c r="AN8" s="16">
        <v>1.5699999406933784E-2</v>
      </c>
      <c r="AO8" s="16">
        <v>0.43119999766349792</v>
      </c>
      <c r="AP8" s="43">
        <f>Sollwert</f>
        <v>74</v>
      </c>
      <c r="AQ8" s="16">
        <f>six_a(xi)</f>
        <v>250</v>
      </c>
      <c r="AR8" s="16">
        <f>six_cmo(OGW,Mittelwert,Standardabweichung)</f>
        <v>1.5989446738057365</v>
      </c>
      <c r="AS8" s="16">
        <f>Maximum-Minimum</f>
        <v>6.3000000000002387E-2</v>
      </c>
      <c r="AT8" s="44">
        <f>NORMDIST(UGW,Mittelwert,Standardabweichung,1)*1000000</f>
        <v>0.24792459472422068</v>
      </c>
      <c r="AU8" s="44">
        <f>AnzahlWertekleinerUGW/AQ8*1000000</f>
        <v>0</v>
      </c>
      <c r="AV8" s="16">
        <v>0.40200001001358032</v>
      </c>
      <c r="AW8" s="16">
        <v>0.27529999613761902</v>
      </c>
      <c r="AX8" s="41">
        <v>0.98540002107620239</v>
      </c>
      <c r="AY8" s="41">
        <v>0.80260002613067627</v>
      </c>
      <c r="AZ8" s="16">
        <v>0.69620001316070557</v>
      </c>
      <c r="BA8" s="16">
        <v>0.41760000586509705</v>
      </c>
      <c r="BB8" s="16">
        <v>0.73449999094009399</v>
      </c>
      <c r="BC8" s="16">
        <v>0.27720001339912415</v>
      </c>
      <c r="BD8" s="16">
        <v>4</v>
      </c>
      <c r="BE8" s="16">
        <f t="shared" si="11"/>
        <v>4</v>
      </c>
      <c r="BF8" s="16">
        <f>IF('Eingabe Daten'!E8&lt;&gt;"",'Eingabe Daten'!E8,BF7)</f>
        <v>74.001999999999995</v>
      </c>
      <c r="BG8" s="16">
        <f>IF('Eingabe Daten'!F8&lt;&gt;"",'Eingabe Daten'!F8,BG7)</f>
        <v>73.995999999999995</v>
      </c>
      <c r="BH8" s="16">
        <f>IF('Eingabe Daten'!G8&lt;&gt;"",'Eingabe Daten'!G8,BH7)</f>
        <v>73.992999999999995</v>
      </c>
      <c r="BI8" s="16">
        <f>IF('Eingabe Daten'!H8&lt;&gt;"",'Eingabe Daten'!H8,BI7)</f>
        <v>74.015000000000001</v>
      </c>
      <c r="BJ8" s="16">
        <f>IF('Eingabe Daten'!I8&lt;&gt;"",'Eingabe Daten'!I8,BJ7)</f>
        <v>74.009</v>
      </c>
      <c r="BK8" s="16">
        <v>0.35659998655319214</v>
      </c>
      <c r="BL8" s="16">
        <f t="shared" si="12"/>
        <v>74.05</v>
      </c>
      <c r="BM8" s="16">
        <f t="shared" si="21"/>
        <v>73.95</v>
      </c>
      <c r="BN8" s="16">
        <f t="shared" si="22"/>
        <v>73.990997619888844</v>
      </c>
      <c r="BO8" s="16">
        <f t="shared" si="22"/>
        <v>74.011354380111129</v>
      </c>
      <c r="BP8" s="16">
        <f t="shared" si="22"/>
        <v>73.980819239777716</v>
      </c>
      <c r="BQ8" s="16">
        <f t="shared" si="22"/>
        <v>74.021532760222257</v>
      </c>
      <c r="BR8" s="16">
        <f t="shared" si="22"/>
        <v>73.970640859666574</v>
      </c>
      <c r="BS8" s="16">
        <f t="shared" si="22"/>
        <v>74.0317111403334</v>
      </c>
      <c r="BT8" s="16">
        <f t="shared" si="22"/>
        <v>74.001175999999987</v>
      </c>
      <c r="BU8" s="16">
        <v>0.43349999189376831</v>
      </c>
      <c r="BV8" s="16">
        <v>0.94499999284744263</v>
      </c>
      <c r="BW8" s="16">
        <v>0.12160000205039978</v>
      </c>
      <c r="BX8" s="16">
        <v>-2</v>
      </c>
      <c r="BY8" s="16">
        <f t="shared" si="13"/>
        <v>73.980819239777716</v>
      </c>
      <c r="BZ8" s="16">
        <v>3</v>
      </c>
      <c r="CA8" s="16">
        <f t="shared" si="23"/>
        <v>6</v>
      </c>
      <c r="CB8" s="16">
        <f t="shared" si="27"/>
        <v>73.940105719333175</v>
      </c>
      <c r="CC8" s="16">
        <v>0.64600002765655518</v>
      </c>
      <c r="CD8" s="16">
        <v>0.34790000319480896</v>
      </c>
      <c r="CE8" s="16">
        <v>4</v>
      </c>
      <c r="CF8" s="16">
        <f t="shared" si="14"/>
        <v>73.981999999999999</v>
      </c>
      <c r="CG8" s="16">
        <f t="shared" si="24"/>
        <v>4</v>
      </c>
      <c r="CH8" s="16">
        <f t="shared" si="15"/>
        <v>2.9782930438326666E-2</v>
      </c>
      <c r="CI8" s="16">
        <f t="shared" si="16"/>
        <v>0.97021706956167331</v>
      </c>
      <c r="CJ8" s="16">
        <f t="shared" si="25"/>
        <v>1.2467774513899799E-2</v>
      </c>
      <c r="CK8" s="16">
        <f t="shared" si="17"/>
        <v>-55.288994992667703</v>
      </c>
      <c r="CL8" s="16">
        <f t="shared" si="18"/>
        <v>-2.1760340356676684</v>
      </c>
      <c r="CM8" s="16">
        <v>0.10450000315904617</v>
      </c>
      <c r="CN8" s="16">
        <f>Standardabweichung*CO8+Mittelwert</f>
        <v>73.970640859666574</v>
      </c>
      <c r="CO8" s="16">
        <v>-3</v>
      </c>
      <c r="CP8" s="16">
        <f>MAX(CQ5:CQ8)</f>
        <v>0.39136427331492368</v>
      </c>
      <c r="CQ8" s="16">
        <f>IF(CP7&lt;0.2,1-EXP(-13.436+101.14*CP7-223.73*CP7^2),0)</f>
        <v>0</v>
      </c>
      <c r="CR8" s="16">
        <v>0.18549999594688416</v>
      </c>
      <c r="CS8" s="16">
        <v>7.7699996531009674E-2</v>
      </c>
      <c r="CT8" s="16">
        <v>0.43279999494552612</v>
      </c>
      <c r="CU8" s="41">
        <v>0.95929998159408569</v>
      </c>
      <c r="CV8" s="16">
        <v>0.54210001230239868</v>
      </c>
    </row>
    <row r="9" spans="1:100" x14ac:dyDescent="0.35">
      <c r="A9" s="16">
        <v>5</v>
      </c>
      <c r="B9" s="16">
        <f>IF('Eingabe Daten'!E9="","",'Eingabe Daten'!E9)</f>
        <v>73.992000000000004</v>
      </c>
      <c r="C9" s="16">
        <f>IF('Eingabe Daten'!F9="","",'Eingabe Daten'!F9)</f>
        <v>74.007000000000005</v>
      </c>
      <c r="D9" s="16">
        <f>IF('Eingabe Daten'!G9="","",'Eingabe Daten'!G9)</f>
        <v>74.015000000000001</v>
      </c>
      <c r="E9" s="16">
        <f>IF('Eingabe Daten'!H9="","",'Eingabe Daten'!H9)</f>
        <v>73.989000000000004</v>
      </c>
      <c r="F9" s="16">
        <f>IF('Eingabe Daten'!I9="","",'Eingabe Daten'!I9)</f>
        <v>74.013999999999996</v>
      </c>
      <c r="H9" s="16">
        <f t="shared" si="0"/>
        <v>74.003400000000013</v>
      </c>
      <c r="I9" s="16">
        <f t="shared" si="1"/>
        <v>1.0928860873848971E-2</v>
      </c>
      <c r="J9" s="16">
        <f t="shared" si="2"/>
        <v>2.5999999999996248E-2</v>
      </c>
      <c r="L9" s="16">
        <f t="shared" si="26"/>
        <v>5</v>
      </c>
      <c r="M9" s="16">
        <f t="shared" si="3"/>
        <v>74.001176000000001</v>
      </c>
      <c r="N9" s="16">
        <f t="shared" si="4"/>
        <v>74.003400000000013</v>
      </c>
      <c r="O9" s="16">
        <f t="shared" ca="1" si="5"/>
        <v>74.014585480000008</v>
      </c>
      <c r="P9" s="16">
        <f t="shared" ca="1" si="6"/>
        <v>73.987766519999994</v>
      </c>
      <c r="Q9" s="16">
        <f t="shared" si="7"/>
        <v>2.3240000000000122E-2</v>
      </c>
      <c r="R9" s="16">
        <f t="shared" si="19"/>
        <v>2.5999999999996248E-2</v>
      </c>
      <c r="S9" s="16">
        <f t="shared" ca="1" si="8"/>
        <v>4.9152600000000261E-2</v>
      </c>
      <c r="V9" s="27">
        <v>5</v>
      </c>
      <c r="W9" s="16">
        <f t="shared" si="20"/>
        <v>74.007999999999996</v>
      </c>
      <c r="X9" s="16">
        <f t="shared" si="9"/>
        <v>0</v>
      </c>
      <c r="Y9" s="16">
        <f t="shared" si="10"/>
        <v>0</v>
      </c>
      <c r="AB9" s="27" t="s">
        <v>84</v>
      </c>
      <c r="AC9" s="27">
        <f>IF($B$7="","",$B$7)</f>
        <v>73.988</v>
      </c>
      <c r="AD9" s="27"/>
      <c r="AF9" s="27">
        <f>IF($C$6="","",$C$6)</f>
        <v>73.992000000000004</v>
      </c>
      <c r="AG9" s="27"/>
      <c r="AH9" s="27" t="s">
        <v>83</v>
      </c>
      <c r="AI9" s="27">
        <f>IF($B$6="","",$B$6)</f>
        <v>73.995000000000005</v>
      </c>
      <c r="AJ9" s="27"/>
      <c r="AK9" s="27"/>
      <c r="AL9" s="27">
        <f>IF($F$5="","",$F$5)</f>
        <v>74.007999999999996</v>
      </c>
      <c r="AM9" s="16">
        <v>0.49439999461174011</v>
      </c>
      <c r="AN9" s="16">
        <v>0.97299998998641968</v>
      </c>
      <c r="AO9" s="16">
        <v>0.21780000627040863</v>
      </c>
      <c r="AP9" s="43">
        <f>UGW</f>
        <v>73.95</v>
      </c>
      <c r="AQ9" s="16">
        <f>six_m(xi)</f>
        <v>74.001175999999987</v>
      </c>
      <c r="AR9" s="16">
        <f>six_cm(OGW,UGW,Standardabweichung)</f>
        <v>1.6374576784013031</v>
      </c>
      <c r="AS9" s="16">
        <f>MIN(xi)</f>
        <v>73.966999999999999</v>
      </c>
      <c r="AT9" s="44">
        <f>(1-NORMDIST(OGW,Mittelwert,Standardabweichung,1))*1000000</f>
        <v>0.80596529727916533</v>
      </c>
      <c r="AU9" s="44">
        <f>AnzahlWertegroesserOGW/AQ8*1000000</f>
        <v>0</v>
      </c>
      <c r="AV9" s="16">
        <v>0.37900000810623169</v>
      </c>
      <c r="AW9" s="16">
        <v>0.39590001106262207</v>
      </c>
      <c r="AX9" s="41">
        <v>0.28159999847412109</v>
      </c>
      <c r="AY9" s="41">
        <v>0.50340002775192261</v>
      </c>
      <c r="AZ9" s="16">
        <v>0.1387999951839447</v>
      </c>
      <c r="BA9" s="16">
        <v>0.51730000972747803</v>
      </c>
      <c r="BB9" s="16">
        <v>0.96539998054504395</v>
      </c>
      <c r="BC9" s="16">
        <v>0.55760002136230469</v>
      </c>
      <c r="BD9" s="16">
        <v>5</v>
      </c>
      <c r="BE9" s="16">
        <f t="shared" si="11"/>
        <v>5</v>
      </c>
      <c r="BF9" s="16">
        <f>IF('Eingabe Daten'!E9&lt;&gt;"",'Eingabe Daten'!E9,BF8)</f>
        <v>73.992000000000004</v>
      </c>
      <c r="BG9" s="16">
        <f>IF('Eingabe Daten'!F9&lt;&gt;"",'Eingabe Daten'!F9,BG8)</f>
        <v>74.007000000000005</v>
      </c>
      <c r="BH9" s="16">
        <f>IF('Eingabe Daten'!G9&lt;&gt;"",'Eingabe Daten'!G9,BH8)</f>
        <v>74.015000000000001</v>
      </c>
      <c r="BI9" s="16">
        <f>IF('Eingabe Daten'!H9&lt;&gt;"",'Eingabe Daten'!H9,BI8)</f>
        <v>73.989000000000004</v>
      </c>
      <c r="BJ9" s="16">
        <f>IF('Eingabe Daten'!I9&lt;&gt;"",'Eingabe Daten'!I9,BJ8)</f>
        <v>74.013999999999996</v>
      </c>
      <c r="BK9" s="16">
        <v>0.90930002927780151</v>
      </c>
      <c r="BL9" s="16">
        <f t="shared" si="12"/>
        <v>74.05</v>
      </c>
      <c r="BM9" s="16">
        <f t="shared" si="21"/>
        <v>73.95</v>
      </c>
      <c r="BN9" s="16">
        <f t="shared" si="22"/>
        <v>73.990997619888844</v>
      </c>
      <c r="BO9" s="16">
        <f t="shared" si="22"/>
        <v>74.011354380111129</v>
      </c>
      <c r="BP9" s="16">
        <f t="shared" si="22"/>
        <v>73.980819239777716</v>
      </c>
      <c r="BQ9" s="16">
        <f t="shared" si="22"/>
        <v>74.021532760222257</v>
      </c>
      <c r="BR9" s="16">
        <f t="shared" si="22"/>
        <v>73.970640859666574</v>
      </c>
      <c r="BS9" s="16">
        <f t="shared" si="22"/>
        <v>74.0317111403334</v>
      </c>
      <c r="BT9" s="16">
        <f t="shared" si="22"/>
        <v>74.001175999999987</v>
      </c>
      <c r="BU9" s="16">
        <v>0.65729999542236328</v>
      </c>
      <c r="BV9" s="16">
        <v>0.44119998812675476</v>
      </c>
      <c r="BW9" s="16">
        <v>0.69300001859664917</v>
      </c>
      <c r="BX9" s="16">
        <v>-1</v>
      </c>
      <c r="BY9" s="16">
        <f t="shared" si="13"/>
        <v>73.990997619888844</v>
      </c>
      <c r="BZ9" s="16">
        <v>3</v>
      </c>
      <c r="CA9" s="16">
        <f t="shared" si="23"/>
        <v>6</v>
      </c>
      <c r="CB9" s="16">
        <f t="shared" si="27"/>
        <v>73.940105719333175</v>
      </c>
      <c r="CC9" s="16">
        <v>6.4499996602535248E-2</v>
      </c>
      <c r="CD9" s="16">
        <v>0.75609999895095825</v>
      </c>
      <c r="CE9" s="16">
        <v>5</v>
      </c>
      <c r="CF9" s="16">
        <f t="shared" si="14"/>
        <v>73.981999999999999</v>
      </c>
      <c r="CG9" s="16">
        <f t="shared" si="24"/>
        <v>5</v>
      </c>
      <c r="CH9" s="16">
        <f t="shared" si="15"/>
        <v>2.9782930438326666E-2</v>
      </c>
      <c r="CI9" s="16">
        <f t="shared" si="16"/>
        <v>0.97021706956167331</v>
      </c>
      <c r="CJ9" s="16">
        <f t="shared" si="25"/>
        <v>2.5727979678969115E-2</v>
      </c>
      <c r="CK9" s="16">
        <f t="shared" si="17"/>
        <v>-64.565964265460991</v>
      </c>
      <c r="CL9" s="16">
        <f t="shared" si="18"/>
        <v>-2.0798429945186947</v>
      </c>
      <c r="CM9" s="16">
        <v>0.7006000280380249</v>
      </c>
      <c r="CN9" s="16">
        <v>0.49709999561309814</v>
      </c>
      <c r="CO9" s="16">
        <v>0.15549999475479126</v>
      </c>
      <c r="CP9" s="16">
        <v>0.22380000352859497</v>
      </c>
      <c r="CQ9" s="16">
        <v>0.32620000839233398</v>
      </c>
      <c r="CR9" s="16">
        <v>0.78450000286102295</v>
      </c>
      <c r="CS9" s="16">
        <v>5.0299998372793198E-2</v>
      </c>
      <c r="CT9" s="16">
        <v>0.51810002326965332</v>
      </c>
      <c r="CU9" s="41">
        <v>0.75709998607635498</v>
      </c>
      <c r="CV9" s="16">
        <v>0.80070000886917114</v>
      </c>
    </row>
    <row r="10" spans="1:100" x14ac:dyDescent="0.35">
      <c r="A10" s="16">
        <v>6</v>
      </c>
      <c r="B10" s="16">
        <f>IF('Eingabe Daten'!E10="","",'Eingabe Daten'!E10)</f>
        <v>74.009</v>
      </c>
      <c r="C10" s="16">
        <f>IF('Eingabe Daten'!F10="","",'Eingabe Daten'!F10)</f>
        <v>73.994</v>
      </c>
      <c r="D10" s="16">
        <f>IF('Eingabe Daten'!G10="","",'Eingabe Daten'!G10)</f>
        <v>73.997</v>
      </c>
      <c r="E10" s="16">
        <f>IF('Eingabe Daten'!H10="","",'Eingabe Daten'!H10)</f>
        <v>73.984999999999999</v>
      </c>
      <c r="F10" s="16">
        <f>IF('Eingabe Daten'!I10="","",'Eingabe Daten'!I10)</f>
        <v>73.992999999999995</v>
      </c>
      <c r="H10" s="16">
        <f t="shared" si="0"/>
        <v>73.995599999999996</v>
      </c>
      <c r="I10" s="16">
        <f t="shared" si="1"/>
        <v>7.7871689335733251E-3</v>
      </c>
      <c r="J10" s="16">
        <f t="shared" si="2"/>
        <v>2.4000000000000909E-2</v>
      </c>
      <c r="L10" s="16">
        <f t="shared" si="26"/>
        <v>6</v>
      </c>
      <c r="M10" s="16">
        <f t="shared" si="3"/>
        <v>74.001176000000001</v>
      </c>
      <c r="N10" s="16">
        <f t="shared" si="4"/>
        <v>73.995599999999996</v>
      </c>
      <c r="O10" s="16">
        <f t="shared" ca="1" si="5"/>
        <v>74.014585480000008</v>
      </c>
      <c r="P10" s="16">
        <f t="shared" ca="1" si="6"/>
        <v>73.987766519999994</v>
      </c>
      <c r="Q10" s="16">
        <f t="shared" si="7"/>
        <v>2.3240000000000122E-2</v>
      </c>
      <c r="R10" s="16">
        <f t="shared" si="19"/>
        <v>2.4000000000000909E-2</v>
      </c>
      <c r="S10" s="16">
        <f t="shared" ca="1" si="8"/>
        <v>4.9152600000000261E-2</v>
      </c>
      <c r="V10" s="27">
        <v>6</v>
      </c>
      <c r="W10" s="16">
        <f t="shared" si="20"/>
        <v>73.995000000000005</v>
      </c>
      <c r="X10" s="16">
        <f t="shared" si="9"/>
        <v>0</v>
      </c>
      <c r="Y10" s="16">
        <f t="shared" si="10"/>
        <v>0</v>
      </c>
      <c r="AC10" s="27">
        <f>IF($C$7="","",$C$7)</f>
        <v>74.024000000000001</v>
      </c>
      <c r="AD10" s="27"/>
      <c r="AE10" s="27"/>
      <c r="AF10" s="27">
        <f>IF($D$6="","",$D$6)</f>
        <v>74.001000000000005</v>
      </c>
      <c r="AG10" s="27"/>
      <c r="AI10" s="27">
        <f>IF($C$6="","",$C$6)</f>
        <v>73.992000000000004</v>
      </c>
      <c r="AJ10" s="27"/>
      <c r="AK10" s="27" t="s">
        <v>83</v>
      </c>
      <c r="AL10" s="27">
        <f>IF($B$6="","",$B$6)</f>
        <v>73.995000000000005</v>
      </c>
      <c r="AM10" s="16">
        <v>0.32530000805854797</v>
      </c>
      <c r="AN10" s="16">
        <v>0.97280001640319824</v>
      </c>
      <c r="AO10" s="16">
        <v>0.80430001020431519</v>
      </c>
      <c r="AP10" s="43">
        <f>OGW</f>
        <v>74.05</v>
      </c>
      <c r="AQ10" s="16">
        <f>six_st(xi)</f>
        <v>1.0178380111135369E-2</v>
      </c>
      <c r="AR10" s="16">
        <f>six_ck(CPO,CPU)</f>
        <v>1.5989446738057365</v>
      </c>
      <c r="AS10" s="16">
        <f>MAX(xi)</f>
        <v>74.03</v>
      </c>
      <c r="AT10" s="44">
        <f>BERPOGW+BERPUGW</f>
        <v>1.0538898920033861</v>
      </c>
      <c r="AU10" s="44">
        <f>AU9+AU8</f>
        <v>0</v>
      </c>
      <c r="AV10" s="16">
        <v>0.67489999532699585</v>
      </c>
      <c r="AW10" s="16">
        <v>0.90520000457763672</v>
      </c>
      <c r="AX10" s="41">
        <v>0.87580001354217529</v>
      </c>
      <c r="AY10" s="41">
        <v>0.41670000553131104</v>
      </c>
      <c r="AZ10" s="16">
        <v>0.12309999763965607</v>
      </c>
      <c r="BA10" s="16">
        <v>0.95420002937316895</v>
      </c>
      <c r="BB10" s="16">
        <v>0.79729998111724854</v>
      </c>
      <c r="BC10" s="16">
        <v>0.69630002975463867</v>
      </c>
      <c r="BD10" s="16">
        <v>6</v>
      </c>
      <c r="BE10" s="16">
        <f t="shared" si="11"/>
        <v>6</v>
      </c>
      <c r="BF10" s="16">
        <f>IF('Eingabe Daten'!E10&lt;&gt;"",'Eingabe Daten'!E10,BF9)</f>
        <v>74.009</v>
      </c>
      <c r="BG10" s="16">
        <f>IF('Eingabe Daten'!F10&lt;&gt;"",'Eingabe Daten'!F10,BG9)</f>
        <v>73.994</v>
      </c>
      <c r="BH10" s="16">
        <f>IF('Eingabe Daten'!G10&lt;&gt;"",'Eingabe Daten'!G10,BH9)</f>
        <v>73.997</v>
      </c>
      <c r="BI10" s="16">
        <f>IF('Eingabe Daten'!H10&lt;&gt;"",'Eingabe Daten'!H10,BI9)</f>
        <v>73.984999999999999</v>
      </c>
      <c r="BJ10" s="16">
        <f>IF('Eingabe Daten'!I10&lt;&gt;"",'Eingabe Daten'!I10,BJ9)</f>
        <v>73.992999999999995</v>
      </c>
      <c r="BK10" s="16">
        <v>0.40169999003410339</v>
      </c>
      <c r="BL10" s="16">
        <f t="shared" si="12"/>
        <v>74.05</v>
      </c>
      <c r="BM10" s="16">
        <f t="shared" si="21"/>
        <v>73.95</v>
      </c>
      <c r="BN10" s="16">
        <f t="shared" si="22"/>
        <v>73.990997619888844</v>
      </c>
      <c r="BO10" s="16">
        <f t="shared" si="22"/>
        <v>74.011354380111129</v>
      </c>
      <c r="BP10" s="16">
        <f t="shared" si="22"/>
        <v>73.980819239777716</v>
      </c>
      <c r="BQ10" s="16">
        <f t="shared" si="22"/>
        <v>74.021532760222257</v>
      </c>
      <c r="BR10" s="16">
        <f t="shared" si="22"/>
        <v>73.970640859666574</v>
      </c>
      <c r="BS10" s="16">
        <f t="shared" si="22"/>
        <v>74.0317111403334</v>
      </c>
      <c r="BT10" s="16">
        <f t="shared" si="22"/>
        <v>74.001175999999987</v>
      </c>
      <c r="BU10" s="16">
        <v>1.6300000250339508E-2</v>
      </c>
      <c r="BV10" s="16">
        <v>0.16779999434947968</v>
      </c>
      <c r="BW10" s="16">
        <v>0.16429999470710754</v>
      </c>
      <c r="BX10" s="16">
        <v>1</v>
      </c>
      <c r="BY10" s="16">
        <f t="shared" si="13"/>
        <v>74.011354380111129</v>
      </c>
      <c r="BZ10" s="16">
        <v>3</v>
      </c>
      <c r="CA10" s="16">
        <f t="shared" si="23"/>
        <v>6</v>
      </c>
      <c r="CB10" s="16">
        <f t="shared" si="27"/>
        <v>73.940105719333175</v>
      </c>
      <c r="CC10" s="16">
        <v>0.5098000168800354</v>
      </c>
      <c r="CD10" s="16">
        <v>0.40610000491142273</v>
      </c>
      <c r="CE10" s="16">
        <v>6</v>
      </c>
      <c r="CF10" s="16">
        <f t="shared" si="14"/>
        <v>73.981999999999999</v>
      </c>
      <c r="CG10" s="16">
        <f t="shared" si="24"/>
        <v>6</v>
      </c>
      <c r="CH10" s="16">
        <f t="shared" si="15"/>
        <v>2.9782930438326666E-2</v>
      </c>
      <c r="CI10" s="16">
        <f t="shared" si="16"/>
        <v>0.97021706956167331</v>
      </c>
      <c r="CJ10" s="16">
        <f t="shared" si="25"/>
        <v>2.5727979678969115E-2</v>
      </c>
      <c r="CK10" s="16">
        <f t="shared" si="17"/>
        <v>-78.913956324452315</v>
      </c>
      <c r="CL10" s="16">
        <f t="shared" si="18"/>
        <v>-1.999751014291409</v>
      </c>
      <c r="CM10" s="16">
        <v>0.10620000213384628</v>
      </c>
      <c r="CN10" s="16">
        <v>0.27619999647140503</v>
      </c>
      <c r="CO10" s="16">
        <v>0.64310002326965332</v>
      </c>
      <c r="CP10" s="16">
        <v>0.84909999370574951</v>
      </c>
      <c r="CQ10" s="16">
        <v>0.49799999594688416</v>
      </c>
      <c r="CR10" s="16">
        <v>0.18780000507831573</v>
      </c>
      <c r="CS10" s="16">
        <v>0.89670002460479736</v>
      </c>
      <c r="CT10" s="16">
        <v>0.37290000915527344</v>
      </c>
      <c r="CU10" s="41">
        <v>0.32359999418258667</v>
      </c>
      <c r="CV10" s="16">
        <v>0.77090001106262207</v>
      </c>
    </row>
    <row r="11" spans="1:100" x14ac:dyDescent="0.35">
      <c r="A11" s="16">
        <v>7</v>
      </c>
      <c r="B11" s="16">
        <f>IF('Eingabe Daten'!E11="","",'Eingabe Daten'!E11)</f>
        <v>73.995000000000005</v>
      </c>
      <c r="C11" s="16">
        <f>IF('Eingabe Daten'!F11="","",'Eingabe Daten'!F11)</f>
        <v>74.006</v>
      </c>
      <c r="D11" s="16">
        <f>IF('Eingabe Daten'!G11="","",'Eingabe Daten'!G11)</f>
        <v>73.994</v>
      </c>
      <c r="E11" s="16">
        <f>IF('Eingabe Daten'!H11="","",'Eingabe Daten'!H11)</f>
        <v>74</v>
      </c>
      <c r="F11" s="16">
        <f>IF('Eingabe Daten'!I11="","",'Eingabe Daten'!I11)</f>
        <v>74.004999999999995</v>
      </c>
      <c r="H11" s="16">
        <f t="shared" si="0"/>
        <v>74</v>
      </c>
      <c r="I11" s="16">
        <f t="shared" si="1"/>
        <v>4.9396356140896571E-3</v>
      </c>
      <c r="J11" s="16">
        <f t="shared" si="2"/>
        <v>1.2000000000000455E-2</v>
      </c>
      <c r="L11" s="16">
        <f t="shared" si="26"/>
        <v>7</v>
      </c>
      <c r="M11" s="16">
        <f t="shared" si="3"/>
        <v>74.001176000000001</v>
      </c>
      <c r="N11" s="16">
        <f t="shared" si="4"/>
        <v>74</v>
      </c>
      <c r="O11" s="16">
        <f t="shared" ca="1" si="5"/>
        <v>74.014585480000008</v>
      </c>
      <c r="P11" s="16">
        <f t="shared" ca="1" si="6"/>
        <v>73.987766519999994</v>
      </c>
      <c r="Q11" s="16">
        <f t="shared" si="7"/>
        <v>2.3240000000000122E-2</v>
      </c>
      <c r="R11" s="16">
        <f t="shared" si="19"/>
        <v>1.2000000000000455E-2</v>
      </c>
      <c r="S11" s="16">
        <f t="shared" ca="1" si="8"/>
        <v>4.9152600000000261E-2</v>
      </c>
      <c r="V11" s="27">
        <v>7</v>
      </c>
      <c r="W11" s="16">
        <f t="shared" si="20"/>
        <v>73.992000000000004</v>
      </c>
      <c r="X11" s="16">
        <f t="shared" si="9"/>
        <v>0</v>
      </c>
      <c r="Y11" s="16">
        <f t="shared" si="10"/>
        <v>0</v>
      </c>
      <c r="AB11" s="27" t="s">
        <v>85</v>
      </c>
      <c r="AC11" s="27">
        <f>IF($B$8="","",$B$8)</f>
        <v>74.001999999999995</v>
      </c>
      <c r="AD11" s="27"/>
      <c r="AE11" s="27" t="s">
        <v>84</v>
      </c>
      <c r="AF11" s="27">
        <f>IF($B$7="","",$B$7)</f>
        <v>73.988</v>
      </c>
      <c r="AG11" s="27"/>
      <c r="AH11" s="27"/>
      <c r="AI11" s="27">
        <f>IF($D$6="","",$D$6)</f>
        <v>74.001000000000005</v>
      </c>
      <c r="AJ11" s="27"/>
      <c r="AL11" s="27">
        <f>IF($C$6="","",$C$6)</f>
        <v>73.992000000000004</v>
      </c>
      <c r="AM11" s="16">
        <v>0.21809999644756317</v>
      </c>
      <c r="AN11" s="16">
        <v>0.44699999690055847</v>
      </c>
      <c r="AO11" s="16">
        <v>0.23610000312328339</v>
      </c>
      <c r="AP11" s="16">
        <v>0.87840002775192261</v>
      </c>
      <c r="AQ11" s="16">
        <v>0.61049997806549072</v>
      </c>
      <c r="AR11" s="16">
        <v>0.37450000643730164</v>
      </c>
      <c r="AS11" s="16">
        <v>0.38960000872612</v>
      </c>
      <c r="AT11" s="16">
        <v>0.86059999465942383</v>
      </c>
      <c r="AU11" s="16">
        <v>0.58600002527236938</v>
      </c>
      <c r="AV11" s="16">
        <v>0.93159997463226318</v>
      </c>
      <c r="AW11" s="16">
        <v>0.51719999313354492</v>
      </c>
      <c r="AX11" s="41">
        <v>0.33039999008178711</v>
      </c>
      <c r="AY11" s="41">
        <v>0.8684999942779541</v>
      </c>
      <c r="AZ11" s="16">
        <v>0.25909999012947083</v>
      </c>
      <c r="BA11" s="16">
        <v>0.25960001349449158</v>
      </c>
      <c r="BB11" s="16">
        <v>0.17870000004768372</v>
      </c>
      <c r="BC11" s="16">
        <v>0.34700000286102295</v>
      </c>
      <c r="BD11" s="16">
        <v>7</v>
      </c>
      <c r="BE11" s="16">
        <f t="shared" si="11"/>
        <v>7</v>
      </c>
      <c r="BF11" s="16">
        <f>IF('Eingabe Daten'!E11&lt;&gt;"",'Eingabe Daten'!E11,BF10)</f>
        <v>73.995000000000005</v>
      </c>
      <c r="BG11" s="16">
        <f>IF('Eingabe Daten'!F11&lt;&gt;"",'Eingabe Daten'!F11,BG10)</f>
        <v>74.006</v>
      </c>
      <c r="BH11" s="16">
        <f>IF('Eingabe Daten'!G11&lt;&gt;"",'Eingabe Daten'!G11,BH10)</f>
        <v>73.994</v>
      </c>
      <c r="BI11" s="16">
        <f>IF('Eingabe Daten'!H11&lt;&gt;"",'Eingabe Daten'!H11,BI10)</f>
        <v>74</v>
      </c>
      <c r="BJ11" s="16">
        <f>IF('Eingabe Daten'!I11&lt;&gt;"",'Eingabe Daten'!I11,BJ10)</f>
        <v>74.004999999999995</v>
      </c>
      <c r="BK11" s="16">
        <v>2.6000000070780516E-3</v>
      </c>
      <c r="BL11" s="16">
        <f t="shared" si="12"/>
        <v>74.05</v>
      </c>
      <c r="BM11" s="16">
        <f t="shared" si="21"/>
        <v>73.95</v>
      </c>
      <c r="BN11" s="16">
        <f t="shared" si="22"/>
        <v>73.990997619888844</v>
      </c>
      <c r="BO11" s="16">
        <f t="shared" si="22"/>
        <v>74.011354380111129</v>
      </c>
      <c r="BP11" s="16">
        <f t="shared" si="22"/>
        <v>73.980819239777716</v>
      </c>
      <c r="BQ11" s="16">
        <f t="shared" si="22"/>
        <v>74.021532760222257</v>
      </c>
      <c r="BR11" s="16">
        <f t="shared" si="22"/>
        <v>73.970640859666574</v>
      </c>
      <c r="BS11" s="16">
        <f t="shared" si="22"/>
        <v>74.0317111403334</v>
      </c>
      <c r="BT11" s="16">
        <f t="shared" si="22"/>
        <v>74.001175999999987</v>
      </c>
      <c r="BU11" s="16">
        <v>0.74239999055862427</v>
      </c>
      <c r="BV11" s="16">
        <v>0.8409000039100647</v>
      </c>
      <c r="BW11" s="16">
        <v>0.27860000729560852</v>
      </c>
      <c r="BX11" s="16">
        <v>2</v>
      </c>
      <c r="BY11" s="16">
        <f t="shared" si="13"/>
        <v>74.021532760222257</v>
      </c>
      <c r="BZ11" s="16">
        <v>3</v>
      </c>
      <c r="CA11" s="16">
        <f t="shared" si="23"/>
        <v>6</v>
      </c>
      <c r="CB11" s="16">
        <f t="shared" si="27"/>
        <v>73.940105719333175</v>
      </c>
      <c r="CC11" s="16">
        <v>0.70300000905990601</v>
      </c>
      <c r="CD11" s="16">
        <v>0.40490001440048218</v>
      </c>
      <c r="CE11" s="16">
        <v>7</v>
      </c>
      <c r="CF11" s="16">
        <f t="shared" si="14"/>
        <v>73.983000000000004</v>
      </c>
      <c r="CG11" s="16">
        <f t="shared" si="24"/>
        <v>7</v>
      </c>
      <c r="CH11" s="16">
        <f t="shared" si="15"/>
        <v>3.7070199315925444E-2</v>
      </c>
      <c r="CI11" s="16">
        <f t="shared" si="16"/>
        <v>0.96292980068407452</v>
      </c>
      <c r="CJ11" s="16">
        <f t="shared" si="25"/>
        <v>3.2199311831834776E-2</v>
      </c>
      <c r="CK11" s="16">
        <f t="shared" si="17"/>
        <v>-87.499777084610386</v>
      </c>
      <c r="CL11" s="16">
        <f t="shared" si="18"/>
        <v>-1.9307467618257881</v>
      </c>
      <c r="CM11" s="16">
        <v>0.81160002946853638</v>
      </c>
      <c r="CN11" s="16">
        <v>0.74180001020431519</v>
      </c>
      <c r="CO11" s="16">
        <v>0.43770000338554382</v>
      </c>
      <c r="CP11" s="16">
        <v>7.8000001609325409E-2</v>
      </c>
      <c r="CQ11" s="16">
        <v>0.4106999933719635</v>
      </c>
      <c r="CR11" s="16">
        <v>0.33939999341964722</v>
      </c>
      <c r="CS11" s="16">
        <v>0.71060001850128174</v>
      </c>
      <c r="CT11" s="16">
        <v>0.31229999661445618</v>
      </c>
      <c r="CU11" s="41">
        <v>0.79879999160766602</v>
      </c>
      <c r="CV11" s="16">
        <v>0.1518000066280365</v>
      </c>
    </row>
    <row r="12" spans="1:100" x14ac:dyDescent="0.35">
      <c r="A12" s="16">
        <v>8</v>
      </c>
      <c r="B12" s="16">
        <f>IF('Eingabe Daten'!E12="","",'Eingabe Daten'!E12)</f>
        <v>73.984999999999999</v>
      </c>
      <c r="C12" s="16">
        <f>IF('Eingabe Daten'!F12="","",'Eingabe Daten'!F12)</f>
        <v>74.003</v>
      </c>
      <c r="D12" s="16">
        <f>IF('Eingabe Daten'!G12="","",'Eingabe Daten'!G12)</f>
        <v>73.992999999999995</v>
      </c>
      <c r="E12" s="16">
        <f>IF('Eingabe Daten'!H12="","",'Eingabe Daten'!H12)</f>
        <v>74.015000000000001</v>
      </c>
      <c r="F12" s="16">
        <f>IF('Eingabe Daten'!I12="","",'Eingabe Daten'!I12)</f>
        <v>73.988</v>
      </c>
      <c r="H12" s="16">
        <f>IF(B12&lt;&gt;"",AVERAGE(B12:F12),"")</f>
        <v>73.996799999999993</v>
      </c>
      <c r="I12" s="16">
        <f t="shared" si="1"/>
        <v>1.0961751684836521E-2</v>
      </c>
      <c r="J12" s="16">
        <f>IF(B12&lt;&gt;"",MAX(B12:F12)-MIN(B12:F12),"")</f>
        <v>3.0000000000001137E-2</v>
      </c>
      <c r="L12" s="16">
        <f t="shared" si="26"/>
        <v>8</v>
      </c>
      <c r="M12" s="16">
        <f t="shared" si="3"/>
        <v>74.001176000000001</v>
      </c>
      <c r="N12" s="16">
        <f t="shared" si="4"/>
        <v>73.996799999999993</v>
      </c>
      <c r="O12" s="16">
        <f t="shared" ca="1" si="5"/>
        <v>74.014585480000008</v>
      </c>
      <c r="P12" s="16">
        <f t="shared" ca="1" si="6"/>
        <v>73.987766519999994</v>
      </c>
      <c r="Q12" s="16">
        <f t="shared" si="7"/>
        <v>2.3240000000000122E-2</v>
      </c>
      <c r="R12" s="16">
        <f t="shared" si="19"/>
        <v>3.0000000000001137E-2</v>
      </c>
      <c r="S12" s="16">
        <f t="shared" ca="1" si="8"/>
        <v>4.9152600000000261E-2</v>
      </c>
      <c r="V12" s="27">
        <v>8</v>
      </c>
      <c r="W12" s="16">
        <f t="shared" si="20"/>
        <v>74.001000000000005</v>
      </c>
      <c r="X12" s="16">
        <f t="shared" si="9"/>
        <v>0</v>
      </c>
      <c r="Y12" s="16">
        <f t="shared" si="10"/>
        <v>0</v>
      </c>
      <c r="AC12" s="27">
        <f>IF($C$8="","",$C$8)</f>
        <v>73.995999999999995</v>
      </c>
      <c r="AD12" s="27"/>
      <c r="AF12" s="27">
        <f>IF($C$7="","",$C$7)</f>
        <v>74.024000000000001</v>
      </c>
      <c r="AG12" s="27"/>
      <c r="AH12" s="27"/>
      <c r="AI12" s="27">
        <f>IF($E$6="","",$E$6)</f>
        <v>74.010999999999996</v>
      </c>
      <c r="AJ12" s="27"/>
      <c r="AK12" s="27"/>
      <c r="AL12" s="27">
        <f>IF($D$6="","",$D$6)</f>
        <v>74.001000000000005</v>
      </c>
      <c r="AM12" s="16">
        <v>0.59299999475479126</v>
      </c>
      <c r="AN12" s="16">
        <v>0.95630002021789551</v>
      </c>
      <c r="AO12" s="16">
        <v>0.24320000410079956</v>
      </c>
      <c r="AP12" s="16">
        <v>0.93999999761581421</v>
      </c>
      <c r="AQ12" s="16">
        <v>0.11439999938011169</v>
      </c>
      <c r="AR12" s="45">
        <v>0.98430001735687256</v>
      </c>
      <c r="AS12" s="45">
        <v>0.63300001621246338</v>
      </c>
      <c r="AT12" s="45">
        <v>0.59890002012252808</v>
      </c>
      <c r="AU12" s="16">
        <v>0.9025999903678894</v>
      </c>
      <c r="AV12" s="16">
        <v>0.57489997148513794</v>
      </c>
      <c r="AW12" s="16">
        <v>0.24519999325275421</v>
      </c>
      <c r="AX12" s="41">
        <v>0.86019998788833618</v>
      </c>
      <c r="AY12" s="41">
        <v>7.5000002980232239E-2</v>
      </c>
      <c r="AZ12" s="16">
        <v>0.43889999389648438</v>
      </c>
      <c r="BA12" s="16">
        <v>0.75999999046325684</v>
      </c>
      <c r="BB12" s="16">
        <v>0.24570000171661377</v>
      </c>
      <c r="BC12" s="16">
        <v>0.37869998812675476</v>
      </c>
      <c r="BD12" s="16">
        <v>8</v>
      </c>
      <c r="BE12" s="16">
        <f t="shared" si="11"/>
        <v>8</v>
      </c>
      <c r="BF12" s="16">
        <f>IF('Eingabe Daten'!E12&lt;&gt;"",'Eingabe Daten'!E12,BF11)</f>
        <v>73.984999999999999</v>
      </c>
      <c r="BG12" s="16">
        <f>IF('Eingabe Daten'!F12&lt;&gt;"",'Eingabe Daten'!F12,BG11)</f>
        <v>74.003</v>
      </c>
      <c r="BH12" s="16">
        <f>IF('Eingabe Daten'!G12&lt;&gt;"",'Eingabe Daten'!G12,BH11)</f>
        <v>73.992999999999995</v>
      </c>
      <c r="BI12" s="16">
        <f>IF('Eingabe Daten'!H12&lt;&gt;"",'Eingabe Daten'!H12,BI11)</f>
        <v>74.015000000000001</v>
      </c>
      <c r="BJ12" s="16">
        <f>IF('Eingabe Daten'!I12&lt;&gt;"",'Eingabe Daten'!I12,BJ11)</f>
        <v>73.988</v>
      </c>
      <c r="BK12" s="16">
        <v>0.39730000495910645</v>
      </c>
      <c r="BL12" s="16">
        <f t="shared" si="12"/>
        <v>74.05</v>
      </c>
      <c r="BM12" s="16">
        <f t="shared" si="21"/>
        <v>73.95</v>
      </c>
      <c r="BN12" s="16">
        <f t="shared" si="22"/>
        <v>73.990997619888844</v>
      </c>
      <c r="BO12" s="16">
        <f t="shared" si="22"/>
        <v>74.011354380111129</v>
      </c>
      <c r="BP12" s="16">
        <f t="shared" si="22"/>
        <v>73.980819239777716</v>
      </c>
      <c r="BQ12" s="16">
        <f t="shared" si="22"/>
        <v>74.021532760222257</v>
      </c>
      <c r="BR12" s="16">
        <f t="shared" si="22"/>
        <v>73.970640859666574</v>
      </c>
      <c r="BS12" s="16">
        <f t="shared" si="22"/>
        <v>74.0317111403334</v>
      </c>
      <c r="BT12" s="16">
        <f t="shared" si="22"/>
        <v>74.001175999999987</v>
      </c>
      <c r="BU12" s="16">
        <v>0.52660000324249268</v>
      </c>
      <c r="BV12" s="16">
        <v>0.27039998769760132</v>
      </c>
      <c r="BW12" s="16">
        <v>0.5812000036239624</v>
      </c>
      <c r="BX12" s="16">
        <v>4</v>
      </c>
      <c r="BY12" s="16">
        <f t="shared" si="13"/>
        <v>74.041889520444528</v>
      </c>
      <c r="BZ12" s="16">
        <v>3</v>
      </c>
      <c r="CA12" s="16">
        <f t="shared" si="23"/>
        <v>6</v>
      </c>
      <c r="CB12" s="16">
        <f t="shared" si="27"/>
        <v>73.940105719333175</v>
      </c>
      <c r="CC12" s="16">
        <v>0.20970000326633453</v>
      </c>
      <c r="CD12" s="16">
        <v>7.8800000250339508E-2</v>
      </c>
      <c r="CE12" s="16">
        <v>8</v>
      </c>
      <c r="CF12" s="16">
        <f t="shared" si="14"/>
        <v>73.983000000000004</v>
      </c>
      <c r="CG12" s="16">
        <f t="shared" si="24"/>
        <v>8</v>
      </c>
      <c r="CH12" s="16">
        <f t="shared" si="15"/>
        <v>3.7070199315925444E-2</v>
      </c>
      <c r="CI12" s="16">
        <f t="shared" si="16"/>
        <v>0.96292980068407452</v>
      </c>
      <c r="CJ12" s="16">
        <f t="shared" si="25"/>
        <v>3.2199311831834776E-2</v>
      </c>
      <c r="CK12" s="16">
        <f t="shared" si="17"/>
        <v>-100.96128125147352</v>
      </c>
      <c r="CL12" s="16">
        <f t="shared" si="18"/>
        <v>-1.8698719817855991</v>
      </c>
      <c r="CM12" s="16">
        <v>0.89550000429153442</v>
      </c>
      <c r="CN12" s="16">
        <v>0.11150000244379044</v>
      </c>
      <c r="CO12" s="16">
        <v>0.65240001678466797</v>
      </c>
      <c r="CP12" s="16">
        <v>0.90039998292922974</v>
      </c>
      <c r="CQ12" s="16">
        <v>0.23160000145435333</v>
      </c>
      <c r="CR12" s="16">
        <v>0.94999998807907104</v>
      </c>
      <c r="CS12" s="16">
        <v>0.84619998931884766</v>
      </c>
      <c r="CT12" s="16">
        <v>0.44130000472068787</v>
      </c>
      <c r="CU12" s="41">
        <v>0.49210000038146973</v>
      </c>
      <c r="CV12" s="16">
        <v>0.76959997415542603</v>
      </c>
    </row>
    <row r="13" spans="1:100" x14ac:dyDescent="0.35">
      <c r="A13" s="16">
        <v>9</v>
      </c>
      <c r="B13" s="16">
        <f>IF('Eingabe Daten'!E13="","",'Eingabe Daten'!E13)</f>
        <v>74.007999999999996</v>
      </c>
      <c r="C13" s="16">
        <f>IF('Eingabe Daten'!F13="","",'Eingabe Daten'!F13)</f>
        <v>73.995000000000005</v>
      </c>
      <c r="D13" s="16">
        <f>IF('Eingabe Daten'!G13="","",'Eingabe Daten'!G13)</f>
        <v>74.009</v>
      </c>
      <c r="E13" s="16">
        <f>IF('Eingabe Daten'!H13="","",'Eingabe Daten'!H13)</f>
        <v>74.004999999999995</v>
      </c>
      <c r="F13" s="16">
        <f>IF('Eingabe Daten'!I13="","",'Eingabe Daten'!I13)</f>
        <v>74.004000000000005</v>
      </c>
      <c r="H13" s="16">
        <f t="shared" ref="H13:H54" si="28">IF(B13&lt;&gt;"",AVERAGE(B13:F13),"")</f>
        <v>74.004199999999997</v>
      </c>
      <c r="I13" s="16">
        <f t="shared" si="1"/>
        <v>4.9558046773430587E-3</v>
      </c>
      <c r="J13" s="16">
        <f t="shared" ref="J13:J54" si="29">IF(B13&lt;&gt;"",MAX(B13:F13)-MIN(B13:F13),"")</f>
        <v>1.3999999999995794E-2</v>
      </c>
      <c r="L13" s="16">
        <f t="shared" si="26"/>
        <v>9</v>
      </c>
      <c r="M13" s="16">
        <f t="shared" si="3"/>
        <v>74.001176000000001</v>
      </c>
      <c r="N13" s="16">
        <f t="shared" si="4"/>
        <v>74.004199999999997</v>
      </c>
      <c r="O13" s="16">
        <f t="shared" ca="1" si="5"/>
        <v>74.014585480000008</v>
      </c>
      <c r="P13" s="16">
        <f t="shared" ca="1" si="6"/>
        <v>73.987766519999994</v>
      </c>
      <c r="Q13" s="16">
        <f t="shared" si="7"/>
        <v>2.3240000000000122E-2</v>
      </c>
      <c r="R13" s="16">
        <f t="shared" si="19"/>
        <v>1.3999999999995794E-2</v>
      </c>
      <c r="S13" s="16">
        <f t="shared" ca="1" si="8"/>
        <v>4.9152600000000261E-2</v>
      </c>
      <c r="V13" s="27">
        <v>9</v>
      </c>
      <c r="W13" s="16">
        <f t="shared" si="20"/>
        <v>74.010999999999996</v>
      </c>
      <c r="X13" s="16">
        <f t="shared" si="9"/>
        <v>0</v>
      </c>
      <c r="Y13" s="16">
        <f t="shared" si="10"/>
        <v>0</v>
      </c>
      <c r="AB13" s="27" t="s">
        <v>86</v>
      </c>
      <c r="AC13" s="27">
        <f>IF($B$9="","",$B$9)</f>
        <v>73.992000000000004</v>
      </c>
      <c r="AD13" s="27"/>
      <c r="AE13" s="27"/>
      <c r="AF13" s="27">
        <f>IF($D$7="","",$D$7)</f>
        <v>74.021000000000001</v>
      </c>
      <c r="AG13" s="27"/>
      <c r="AH13" s="27" t="s">
        <v>84</v>
      </c>
      <c r="AI13" s="27">
        <f>IF($B$7="","",$B$7)</f>
        <v>73.988</v>
      </c>
      <c r="AJ13" s="27"/>
      <c r="AK13" s="27"/>
      <c r="AL13" s="27">
        <f>IF($E$6="","",$E$6)</f>
        <v>74.010999999999996</v>
      </c>
      <c r="AM13" s="16">
        <v>0.83490002155303955</v>
      </c>
      <c r="AN13" s="16">
        <v>0.38260000944137573</v>
      </c>
      <c r="AO13" s="16">
        <v>0.1956000030040741</v>
      </c>
      <c r="AP13" s="16">
        <v>0.32620000839233398</v>
      </c>
      <c r="AQ13" s="16">
        <v>0.41330000758171082</v>
      </c>
      <c r="AR13" s="46">
        <v>0.15270000696182251</v>
      </c>
      <c r="AS13" s="46">
        <v>0.61989998817443848</v>
      </c>
      <c r="AT13" s="46">
        <v>9.9500000476837158E-2</v>
      </c>
      <c r="AU13" s="16">
        <v>0.20509999990463257</v>
      </c>
      <c r="AV13" s="16">
        <v>0.69260001182556152</v>
      </c>
      <c r="AW13" s="16">
        <v>0.50449997186660767</v>
      </c>
      <c r="AX13" s="41">
        <v>0.18310000002384186</v>
      </c>
      <c r="AY13" s="41">
        <v>0.99150002002716064</v>
      </c>
      <c r="AZ13" s="16">
        <v>0.47139999270439148</v>
      </c>
      <c r="BA13" s="16">
        <v>4.1000000201165676E-3</v>
      </c>
      <c r="BB13" s="16">
        <v>0.42590001225471497</v>
      </c>
      <c r="BC13" s="16">
        <v>0.28880000114440918</v>
      </c>
      <c r="BD13" s="16">
        <v>9</v>
      </c>
      <c r="BE13" s="16">
        <f t="shared" si="11"/>
        <v>9</v>
      </c>
      <c r="BF13" s="16">
        <f>IF('Eingabe Daten'!E13&lt;&gt;"",'Eingabe Daten'!E13,BF12)</f>
        <v>74.007999999999996</v>
      </c>
      <c r="BG13" s="16">
        <f>IF('Eingabe Daten'!F13&lt;&gt;"",'Eingabe Daten'!F13,BG12)</f>
        <v>73.995000000000005</v>
      </c>
      <c r="BH13" s="16">
        <f>IF('Eingabe Daten'!G13&lt;&gt;"",'Eingabe Daten'!G13,BH12)</f>
        <v>74.009</v>
      </c>
      <c r="BI13" s="16">
        <f>IF('Eingabe Daten'!H13&lt;&gt;"",'Eingabe Daten'!H13,BI12)</f>
        <v>74.004999999999995</v>
      </c>
      <c r="BJ13" s="16">
        <f>IF('Eingabe Daten'!I13&lt;&gt;"",'Eingabe Daten'!I13,BJ12)</f>
        <v>74.004000000000005</v>
      </c>
      <c r="BK13" s="16">
        <v>0.75260001420974731</v>
      </c>
      <c r="BL13" s="16">
        <f t="shared" si="12"/>
        <v>74.05</v>
      </c>
      <c r="BM13" s="16">
        <f t="shared" si="21"/>
        <v>73.95</v>
      </c>
      <c r="BN13" s="16">
        <f t="shared" si="22"/>
        <v>73.990997619888844</v>
      </c>
      <c r="BO13" s="16">
        <f t="shared" si="22"/>
        <v>74.011354380111129</v>
      </c>
      <c r="BP13" s="16">
        <f t="shared" si="22"/>
        <v>73.980819239777716</v>
      </c>
      <c r="BQ13" s="16">
        <f t="shared" si="22"/>
        <v>74.021532760222257</v>
      </c>
      <c r="BR13" s="16">
        <f t="shared" si="22"/>
        <v>73.970640859666574</v>
      </c>
      <c r="BS13" s="16">
        <f t="shared" si="22"/>
        <v>74.0317111403334</v>
      </c>
      <c r="BT13" s="16">
        <f t="shared" si="22"/>
        <v>74.001175999999987</v>
      </c>
      <c r="BU13" s="16">
        <v>0.8913000226020813</v>
      </c>
      <c r="BV13" s="16">
        <v>0.82200002670288086</v>
      </c>
      <c r="BW13" s="16">
        <v>0.17689999938011169</v>
      </c>
      <c r="BX13" s="16">
        <v>5</v>
      </c>
      <c r="BY13" s="16">
        <f t="shared" si="13"/>
        <v>74.05206790055567</v>
      </c>
      <c r="BZ13" s="16">
        <v>3</v>
      </c>
      <c r="CA13" s="16">
        <f t="shared" si="23"/>
        <v>6</v>
      </c>
      <c r="CB13" s="16">
        <f t="shared" si="27"/>
        <v>73.940105719333175</v>
      </c>
      <c r="CC13" s="16">
        <v>0.1088000014424324</v>
      </c>
      <c r="CD13" s="16">
        <v>1.0300000198185444E-2</v>
      </c>
      <c r="CE13" s="16">
        <v>9</v>
      </c>
      <c r="CF13" s="16">
        <f t="shared" si="14"/>
        <v>73.983999999999995</v>
      </c>
      <c r="CG13" s="16">
        <f t="shared" si="24"/>
        <v>9</v>
      </c>
      <c r="CH13" s="16">
        <f t="shared" si="15"/>
        <v>4.5753770096226942E-2</v>
      </c>
      <c r="CI13" s="16">
        <f t="shared" si="16"/>
        <v>0.95424622990377306</v>
      </c>
      <c r="CJ13" s="16">
        <f t="shared" si="25"/>
        <v>3.9958950826056383E-2</v>
      </c>
      <c r="CK13" s="16">
        <f t="shared" si="17"/>
        <v>-107.17452231063704</v>
      </c>
      <c r="CL13" s="16">
        <f t="shared" si="18"/>
        <v>-1.8152283941269871</v>
      </c>
      <c r="CM13" s="16">
        <v>0.15170000493526459</v>
      </c>
      <c r="CN13" s="16">
        <v>0.37749999761581421</v>
      </c>
      <c r="CO13" s="16">
        <v>0.18819999694824219</v>
      </c>
      <c r="CP13" s="16">
        <v>0.97960001230239868</v>
      </c>
      <c r="CQ13" s="16">
        <v>0.87220001220703125</v>
      </c>
      <c r="CR13" s="16">
        <v>0.58160001039505005</v>
      </c>
      <c r="CS13" s="16">
        <v>0.72949999570846558</v>
      </c>
      <c r="CT13" s="16">
        <v>0.14509999752044678</v>
      </c>
      <c r="CU13" s="41">
        <v>0.25780001282691956</v>
      </c>
      <c r="CV13" s="16">
        <v>2.8300000354647636E-2</v>
      </c>
    </row>
    <row r="14" spans="1:100" x14ac:dyDescent="0.35">
      <c r="A14" s="16">
        <v>10</v>
      </c>
      <c r="B14" s="16">
        <f>IF('Eingabe Daten'!E14="","",'Eingabe Daten'!E14)</f>
        <v>73.998000000000005</v>
      </c>
      <c r="C14" s="16">
        <f>IF('Eingabe Daten'!F14="","",'Eingabe Daten'!F14)</f>
        <v>74</v>
      </c>
      <c r="D14" s="16">
        <f>IF('Eingabe Daten'!G14="","",'Eingabe Daten'!G14)</f>
        <v>73.989999999999995</v>
      </c>
      <c r="E14" s="16">
        <f>IF('Eingabe Daten'!H14="","",'Eingabe Daten'!H14)</f>
        <v>74.007000000000005</v>
      </c>
      <c r="F14" s="16">
        <f>IF('Eingabe Daten'!I14="","",'Eingabe Daten'!I14)</f>
        <v>73.995000000000005</v>
      </c>
      <c r="H14" s="16">
        <f t="shared" si="28"/>
        <v>73.998000000000005</v>
      </c>
      <c r="I14" s="16">
        <f t="shared" si="1"/>
        <v>5.6213877290246508E-3</v>
      </c>
      <c r="J14" s="16">
        <f t="shared" si="29"/>
        <v>1.7000000000010118E-2</v>
      </c>
      <c r="L14" s="16">
        <f t="shared" si="26"/>
        <v>10</v>
      </c>
      <c r="M14" s="16">
        <f t="shared" si="3"/>
        <v>74.001176000000001</v>
      </c>
      <c r="N14" s="16">
        <f t="shared" si="4"/>
        <v>73.998000000000005</v>
      </c>
      <c r="O14" s="16">
        <f t="shared" ca="1" si="5"/>
        <v>74.014585480000008</v>
      </c>
      <c r="P14" s="16">
        <f t="shared" ca="1" si="6"/>
        <v>73.987766519999994</v>
      </c>
      <c r="Q14" s="16">
        <f t="shared" si="7"/>
        <v>2.3240000000000122E-2</v>
      </c>
      <c r="R14" s="16">
        <f t="shared" si="19"/>
        <v>1.7000000000010118E-2</v>
      </c>
      <c r="S14" s="16">
        <f t="shared" ca="1" si="8"/>
        <v>4.9152600000000261E-2</v>
      </c>
      <c r="V14" s="27">
        <v>10</v>
      </c>
      <c r="W14" s="16">
        <f t="shared" si="20"/>
        <v>74.004000000000005</v>
      </c>
      <c r="X14" s="16">
        <f t="shared" si="9"/>
        <v>0</v>
      </c>
      <c r="Y14" s="16">
        <f t="shared" si="10"/>
        <v>0</v>
      </c>
      <c r="AC14" s="27">
        <f>IF($C$9="","",$C$9)</f>
        <v>74.007000000000005</v>
      </c>
      <c r="AD14" s="27"/>
      <c r="AE14" s="27" t="s">
        <v>85</v>
      </c>
      <c r="AF14" s="27">
        <f>IF($B$8="","",$B$8)</f>
        <v>74.001999999999995</v>
      </c>
      <c r="AG14" s="27"/>
      <c r="AI14" s="27">
        <f>IF($C$7="","",$C$7)</f>
        <v>74.024000000000001</v>
      </c>
      <c r="AJ14" s="27"/>
      <c r="AK14" s="27"/>
      <c r="AL14" s="27">
        <f>IF($F$6="","",$F$6)</f>
        <v>74.004000000000005</v>
      </c>
      <c r="AM14" s="16">
        <v>0.8278999924659729</v>
      </c>
      <c r="AN14" s="16">
        <v>0.78339999914169312</v>
      </c>
      <c r="AO14" s="16">
        <v>0.79119998216629028</v>
      </c>
      <c r="AP14" s="16">
        <v>0.33270001411437988</v>
      </c>
      <c r="AQ14" s="16">
        <v>0.45100000500679016</v>
      </c>
      <c r="AR14" s="46">
        <v>0.55519998073577881</v>
      </c>
      <c r="AS14" s="46">
        <v>0.80339998006820679</v>
      </c>
      <c r="AT14" s="46">
        <v>0.56400001049041748</v>
      </c>
      <c r="AU14" s="16">
        <v>0.20360000431537628</v>
      </c>
      <c r="AV14" s="16">
        <v>0.20759999752044678</v>
      </c>
      <c r="AW14" s="16">
        <v>0.36469998955726624</v>
      </c>
      <c r="AX14" s="41">
        <v>0.57359999418258667</v>
      </c>
      <c r="AY14" s="41">
        <v>0.34419998526573181</v>
      </c>
      <c r="AZ14" s="16">
        <v>0.52829998731613159</v>
      </c>
      <c r="BA14" s="16">
        <v>0.42550000548362732</v>
      </c>
      <c r="BB14" s="16">
        <v>0.57309997081756592</v>
      </c>
      <c r="BC14" s="16">
        <v>5.0099998712539673E-2</v>
      </c>
      <c r="BD14" s="16">
        <v>10</v>
      </c>
      <c r="BE14" s="16">
        <f t="shared" si="11"/>
        <v>10</v>
      </c>
      <c r="BF14" s="16">
        <f>IF('Eingabe Daten'!E14&lt;&gt;"",'Eingabe Daten'!E14,BF13)</f>
        <v>73.998000000000005</v>
      </c>
      <c r="BG14" s="16">
        <f>IF('Eingabe Daten'!F14&lt;&gt;"",'Eingabe Daten'!F14,BG13)</f>
        <v>74</v>
      </c>
      <c r="BH14" s="16">
        <f>IF('Eingabe Daten'!G14&lt;&gt;"",'Eingabe Daten'!G14,BH13)</f>
        <v>73.989999999999995</v>
      </c>
      <c r="BI14" s="16">
        <f>IF('Eingabe Daten'!H14&lt;&gt;"",'Eingabe Daten'!H14,BI13)</f>
        <v>74.007000000000005</v>
      </c>
      <c r="BJ14" s="16">
        <f>IF('Eingabe Daten'!I14&lt;&gt;"",'Eingabe Daten'!I14,BJ13)</f>
        <v>73.995000000000005</v>
      </c>
      <c r="BK14" s="16">
        <v>0.54759997129440308</v>
      </c>
      <c r="BL14" s="16">
        <f t="shared" si="12"/>
        <v>74.05</v>
      </c>
      <c r="BM14" s="16">
        <f t="shared" si="21"/>
        <v>73.95</v>
      </c>
      <c r="BN14" s="16">
        <f t="shared" si="22"/>
        <v>73.990997619888844</v>
      </c>
      <c r="BO14" s="16">
        <f t="shared" si="22"/>
        <v>74.011354380111129</v>
      </c>
      <c r="BP14" s="16">
        <f t="shared" si="22"/>
        <v>73.980819239777716</v>
      </c>
      <c r="BQ14" s="16">
        <f t="shared" si="22"/>
        <v>74.021532760222257</v>
      </c>
      <c r="BR14" s="16">
        <f t="shared" si="22"/>
        <v>73.970640859666574</v>
      </c>
      <c r="BS14" s="16">
        <f t="shared" si="22"/>
        <v>74.0317111403334</v>
      </c>
      <c r="BT14" s="16">
        <f t="shared" si="22"/>
        <v>74.001175999999987</v>
      </c>
      <c r="BU14" s="16">
        <v>0.20649999380111694</v>
      </c>
      <c r="BV14" s="16">
        <v>0.9627000093460083</v>
      </c>
      <c r="BW14" s="16">
        <v>0.93309998512268066</v>
      </c>
      <c r="BX14" s="16">
        <v>6</v>
      </c>
      <c r="BY14" s="16">
        <f t="shared" si="13"/>
        <v>74.062246280666798</v>
      </c>
      <c r="BZ14" s="16">
        <v>3</v>
      </c>
      <c r="CA14" s="16">
        <f t="shared" si="23"/>
        <v>6</v>
      </c>
      <c r="CB14" s="16">
        <f t="shared" si="27"/>
        <v>73.940105719333175</v>
      </c>
      <c r="CC14" s="16">
        <v>0.99260002374649048</v>
      </c>
      <c r="CD14" s="16">
        <v>0.83960002660751343</v>
      </c>
      <c r="CE14" s="16">
        <v>10</v>
      </c>
      <c r="CF14" s="16">
        <f t="shared" si="14"/>
        <v>73.983999999999995</v>
      </c>
      <c r="CG14" s="16">
        <f t="shared" si="24"/>
        <v>10</v>
      </c>
      <c r="CH14" s="16">
        <f t="shared" si="15"/>
        <v>4.5753770096226942E-2</v>
      </c>
      <c r="CI14" s="16">
        <f t="shared" si="16"/>
        <v>0.95424622990377306</v>
      </c>
      <c r="CJ14" s="16">
        <f t="shared" si="25"/>
        <v>3.9958950826056383E-2</v>
      </c>
      <c r="CK14" s="16">
        <f t="shared" si="17"/>
        <v>-119.78328964130023</v>
      </c>
      <c r="CL14" s="16">
        <f t="shared" si="18"/>
        <v>-1.7655222250965976</v>
      </c>
      <c r="CM14" s="16">
        <v>0.40939998626708984</v>
      </c>
      <c r="CN14" s="16">
        <v>0.80529999732971191</v>
      </c>
      <c r="CO14" s="16">
        <v>0.98949998617172241</v>
      </c>
      <c r="CP14" s="16">
        <v>0.25850000977516174</v>
      </c>
      <c r="CQ14" s="16">
        <v>0.1745000034570694</v>
      </c>
      <c r="CR14" s="16">
        <v>0.69470000267028809</v>
      </c>
      <c r="CS14" s="16">
        <v>1.7000000923871994E-2</v>
      </c>
      <c r="CT14" s="16">
        <v>0.33910000324249268</v>
      </c>
      <c r="CU14" s="41">
        <v>0.69260001182556152</v>
      </c>
      <c r="CV14" s="16">
        <v>0.1103999987244606</v>
      </c>
    </row>
    <row r="15" spans="1:100" x14ac:dyDescent="0.35">
      <c r="A15" s="16">
        <v>11</v>
      </c>
      <c r="B15" s="16">
        <f>IF('Eingabe Daten'!E15="","",'Eingabe Daten'!E15)</f>
        <v>73.994</v>
      </c>
      <c r="C15" s="16">
        <f>IF('Eingabe Daten'!F15="","",'Eingabe Daten'!F15)</f>
        <v>73.998000000000005</v>
      </c>
      <c r="D15" s="16">
        <f>IF('Eingabe Daten'!G15="","",'Eingabe Daten'!G15)</f>
        <v>73.994</v>
      </c>
      <c r="E15" s="16">
        <f>IF('Eingabe Daten'!H15="","",'Eingabe Daten'!H15)</f>
        <v>73.995000000000005</v>
      </c>
      <c r="F15" s="16">
        <f>IF('Eingabe Daten'!I15="","",'Eingabe Daten'!I15)</f>
        <v>73.989999999999995</v>
      </c>
      <c r="H15" s="16">
        <f t="shared" si="28"/>
        <v>73.994200000000006</v>
      </c>
      <c r="I15" s="16">
        <f t="shared" si="1"/>
        <v>2.5612496949764915E-3</v>
      </c>
      <c r="J15" s="16">
        <f t="shared" si="29"/>
        <v>8.0000000000097771E-3</v>
      </c>
      <c r="L15" s="16">
        <f t="shared" si="26"/>
        <v>11</v>
      </c>
      <c r="M15" s="16">
        <f t="shared" si="3"/>
        <v>74.001176000000001</v>
      </c>
      <c r="N15" s="16">
        <f t="shared" si="4"/>
        <v>73.994200000000006</v>
      </c>
      <c r="O15" s="16">
        <f t="shared" ca="1" si="5"/>
        <v>74.014585480000008</v>
      </c>
      <c r="P15" s="16">
        <f t="shared" ca="1" si="6"/>
        <v>73.987766519999994</v>
      </c>
      <c r="Q15" s="16">
        <f t="shared" si="7"/>
        <v>2.3240000000000122E-2</v>
      </c>
      <c r="R15" s="16">
        <f t="shared" si="19"/>
        <v>8.0000000000097771E-3</v>
      </c>
      <c r="S15" s="16">
        <f t="shared" ca="1" si="8"/>
        <v>4.9152600000000261E-2</v>
      </c>
      <c r="V15" s="27">
        <v>11</v>
      </c>
      <c r="W15" s="16">
        <f t="shared" si="20"/>
        <v>73.988</v>
      </c>
      <c r="X15" s="16">
        <f t="shared" si="9"/>
        <v>0</v>
      </c>
      <c r="Y15" s="16">
        <f t="shared" si="10"/>
        <v>0</v>
      </c>
      <c r="AB15" s="27" t="s">
        <v>87</v>
      </c>
      <c r="AC15" s="27">
        <f>IF($B$10="","",$B$10)</f>
        <v>74.009</v>
      </c>
      <c r="AD15" s="27"/>
      <c r="AF15" s="27">
        <f>IF($C$8="","",$C$8)</f>
        <v>73.995999999999995</v>
      </c>
      <c r="AG15" s="27"/>
      <c r="AH15" s="27"/>
      <c r="AI15" s="27">
        <f>IF($D$7="","",$D$7)</f>
        <v>74.021000000000001</v>
      </c>
      <c r="AJ15" s="27"/>
      <c r="AK15" s="27" t="s">
        <v>84</v>
      </c>
      <c r="AL15" s="27">
        <f>IF($B$7="","",$B$7)</f>
        <v>73.988</v>
      </c>
      <c r="AM15" s="16">
        <v>0.10980000346899033</v>
      </c>
      <c r="AN15" s="16">
        <v>0.2906000018119812</v>
      </c>
      <c r="AO15" s="16">
        <v>0.39890000224113464</v>
      </c>
      <c r="AP15" s="16">
        <v>0.55909997224807739</v>
      </c>
      <c r="AQ15" s="16">
        <v>0.31099998950958252</v>
      </c>
      <c r="AR15" s="46">
        <v>0.29559999704360962</v>
      </c>
      <c r="AS15" s="46">
        <v>0.80800002813339233</v>
      </c>
      <c r="AT15" s="46">
        <v>0.30970001220703125</v>
      </c>
      <c r="AU15" s="46">
        <v>0.37590000033378601</v>
      </c>
      <c r="AV15" s="46">
        <v>0.40110000967979431</v>
      </c>
      <c r="AW15" s="46">
        <v>0.84149998426437378</v>
      </c>
      <c r="AX15" s="46">
        <v>0.40959998965263367</v>
      </c>
      <c r="AY15" s="46">
        <v>0.72460001707077026</v>
      </c>
      <c r="AZ15" s="16">
        <v>0.65880000591278076</v>
      </c>
      <c r="BA15" s="16">
        <v>0.40639999508857727</v>
      </c>
      <c r="BB15" s="16">
        <v>0.95039999485015869</v>
      </c>
      <c r="BC15" s="16">
        <v>0.64560002088546753</v>
      </c>
      <c r="BD15" s="16">
        <v>11</v>
      </c>
      <c r="BE15" s="16">
        <f t="shared" si="11"/>
        <v>11</v>
      </c>
      <c r="BF15" s="16">
        <f>IF('Eingabe Daten'!E15&lt;&gt;"",'Eingabe Daten'!E15,BF14)</f>
        <v>73.994</v>
      </c>
      <c r="BG15" s="16">
        <f>IF('Eingabe Daten'!F15&lt;&gt;"",'Eingabe Daten'!F15,BG14)</f>
        <v>73.998000000000005</v>
      </c>
      <c r="BH15" s="16">
        <f>IF('Eingabe Daten'!G15&lt;&gt;"",'Eingabe Daten'!G15,BH14)</f>
        <v>73.994</v>
      </c>
      <c r="BI15" s="16">
        <f>IF('Eingabe Daten'!H15&lt;&gt;"",'Eingabe Daten'!H15,BI14)</f>
        <v>73.995000000000005</v>
      </c>
      <c r="BJ15" s="16">
        <f>IF('Eingabe Daten'!I15&lt;&gt;"",'Eingabe Daten'!I15,BJ14)</f>
        <v>73.989999999999995</v>
      </c>
      <c r="BK15" s="16">
        <v>0.51609998941421509</v>
      </c>
      <c r="BL15" s="16">
        <f t="shared" si="12"/>
        <v>74.05</v>
      </c>
      <c r="BM15" s="16">
        <f t="shared" si="21"/>
        <v>73.95</v>
      </c>
      <c r="BN15" s="16">
        <f t="shared" si="22"/>
        <v>73.990997619888844</v>
      </c>
      <c r="BO15" s="16">
        <f t="shared" si="22"/>
        <v>74.011354380111129</v>
      </c>
      <c r="BP15" s="16">
        <f t="shared" si="22"/>
        <v>73.980819239777716</v>
      </c>
      <c r="BQ15" s="16">
        <f t="shared" si="22"/>
        <v>74.021532760222257</v>
      </c>
      <c r="BR15" s="16">
        <f t="shared" si="22"/>
        <v>73.970640859666574</v>
      </c>
      <c r="BS15" s="16">
        <f t="shared" si="22"/>
        <v>74.0317111403334</v>
      </c>
      <c r="BT15" s="16">
        <f t="shared" si="22"/>
        <v>74.001175999999987</v>
      </c>
      <c r="BU15" s="16">
        <v>0.22339999675750732</v>
      </c>
      <c r="BV15" s="16">
        <v>0.58279997110366821</v>
      </c>
      <c r="BW15" s="16">
        <v>0.74860000610351563</v>
      </c>
      <c r="BX15" s="16">
        <v>-3</v>
      </c>
      <c r="BY15" s="16">
        <f t="shared" si="13"/>
        <v>73.970640859666574</v>
      </c>
      <c r="BZ15" s="16">
        <v>3</v>
      </c>
      <c r="CA15" s="16">
        <f t="shared" si="23"/>
        <v>6</v>
      </c>
      <c r="CB15" s="16">
        <f t="shared" si="27"/>
        <v>73.940105719333175</v>
      </c>
      <c r="CC15" s="16">
        <v>0.45649999380111694</v>
      </c>
      <c r="CD15" s="16">
        <v>0.90439999103546143</v>
      </c>
      <c r="CE15" s="16">
        <v>11</v>
      </c>
      <c r="CF15" s="16">
        <f t="shared" si="14"/>
        <v>73.983999999999995</v>
      </c>
      <c r="CG15" s="16">
        <f t="shared" si="24"/>
        <v>11</v>
      </c>
      <c r="CH15" s="16">
        <f t="shared" si="15"/>
        <v>4.5753770096226942E-2</v>
      </c>
      <c r="CI15" s="16">
        <f t="shared" si="16"/>
        <v>0.95424622990377306</v>
      </c>
      <c r="CJ15" s="16">
        <f t="shared" si="25"/>
        <v>4.9174063566499226E-2</v>
      </c>
      <c r="CK15" s="16">
        <f t="shared" si="17"/>
        <v>-128.03427088088185</v>
      </c>
      <c r="CL15" s="16">
        <f t="shared" si="18"/>
        <v>-1.7198304888584426</v>
      </c>
      <c r="CM15" s="16">
        <v>0.28310000896453857</v>
      </c>
      <c r="CN15" s="16">
        <v>0.66759997606277466</v>
      </c>
      <c r="CO15" s="16">
        <v>0.89020001888275146</v>
      </c>
      <c r="CP15" s="16">
        <v>0.28139999508857727</v>
      </c>
      <c r="CQ15" s="16">
        <v>0.36809998750686646</v>
      </c>
      <c r="CR15" s="16">
        <v>1.4299999922513962E-2</v>
      </c>
      <c r="CS15" s="16">
        <v>0.29469999670982361</v>
      </c>
      <c r="CT15" s="16">
        <v>0.98409998416900635</v>
      </c>
      <c r="CU15" s="41">
        <v>0.76130002737045288</v>
      </c>
      <c r="CV15" s="16">
        <v>0.58090001344680786</v>
      </c>
    </row>
    <row r="16" spans="1:100" x14ac:dyDescent="0.35">
      <c r="A16" s="16">
        <v>12</v>
      </c>
      <c r="B16" s="16">
        <f>IF('Eingabe Daten'!E16="","",'Eingabe Daten'!E16)</f>
        <v>74.004000000000005</v>
      </c>
      <c r="C16" s="16">
        <f>IF('Eingabe Daten'!F16="","",'Eingabe Daten'!F16)</f>
        <v>74</v>
      </c>
      <c r="D16" s="16">
        <f>IF('Eingabe Daten'!G16="","",'Eingabe Daten'!G16)</f>
        <v>74.007000000000005</v>
      </c>
      <c r="E16" s="16">
        <f>IF('Eingabe Daten'!H16="","",'Eingabe Daten'!H16)</f>
        <v>74</v>
      </c>
      <c r="F16" s="16">
        <f>IF('Eingabe Daten'!I16="","",'Eingabe Daten'!I16)</f>
        <v>73.995999999999995</v>
      </c>
      <c r="H16" s="16">
        <f t="shared" si="28"/>
        <v>74.001400000000004</v>
      </c>
      <c r="I16" s="16">
        <f t="shared" si="1"/>
        <v>3.7735924528261994E-3</v>
      </c>
      <c r="J16" s="16">
        <f t="shared" si="29"/>
        <v>1.1000000000009891E-2</v>
      </c>
      <c r="L16" s="16">
        <f t="shared" si="26"/>
        <v>12</v>
      </c>
      <c r="M16" s="16">
        <f t="shared" si="3"/>
        <v>74.001176000000001</v>
      </c>
      <c r="N16" s="16">
        <f t="shared" si="4"/>
        <v>74.001400000000004</v>
      </c>
      <c r="O16" s="16">
        <f t="shared" ca="1" si="5"/>
        <v>74.014585480000008</v>
      </c>
      <c r="P16" s="16">
        <f t="shared" ca="1" si="6"/>
        <v>73.987766519999994</v>
      </c>
      <c r="Q16" s="16">
        <f t="shared" si="7"/>
        <v>2.3240000000000122E-2</v>
      </c>
      <c r="R16" s="16">
        <f t="shared" si="19"/>
        <v>1.1000000000009891E-2</v>
      </c>
      <c r="S16" s="16">
        <f t="shared" ca="1" si="8"/>
        <v>4.9152600000000261E-2</v>
      </c>
      <c r="V16" s="27">
        <v>12</v>
      </c>
      <c r="W16" s="16">
        <f t="shared" si="20"/>
        <v>74.024000000000001</v>
      </c>
      <c r="X16" s="16">
        <f t="shared" si="9"/>
        <v>0</v>
      </c>
      <c r="Y16" s="16">
        <f t="shared" si="10"/>
        <v>0</v>
      </c>
      <c r="AC16" s="27">
        <f>IF($C$10="","",$C$10)</f>
        <v>73.994</v>
      </c>
      <c r="AD16" s="27"/>
      <c r="AE16" s="27"/>
      <c r="AF16" s="27">
        <f>IF($D$8="","",$D$8)</f>
        <v>73.992999999999995</v>
      </c>
      <c r="AG16" s="27"/>
      <c r="AH16" s="27"/>
      <c r="AI16" s="27">
        <f>IF($E$7="","",$E$7)</f>
        <v>74.004999999999995</v>
      </c>
      <c r="AJ16" s="27"/>
      <c r="AL16" s="27">
        <f>IF($C$7="","",$C$7)</f>
        <v>74.024000000000001</v>
      </c>
      <c r="AM16" s="16">
        <v>0.60570001602172852</v>
      </c>
      <c r="AN16" s="16">
        <v>0.26809999346733093</v>
      </c>
      <c r="AO16" s="16">
        <v>0.50819998979568481</v>
      </c>
      <c r="AP16" s="16">
        <v>0.79360002279281616</v>
      </c>
      <c r="AQ16" s="16">
        <v>0.85750001668930054</v>
      </c>
      <c r="AR16" s="41">
        <v>9.3199998140335083E-2</v>
      </c>
      <c r="AS16" s="41">
        <v>0.54189997911453247</v>
      </c>
      <c r="AT16" s="41">
        <v>0.41539999842643738</v>
      </c>
      <c r="AU16" s="41">
        <v>7.3399998247623444E-2</v>
      </c>
      <c r="AV16" s="41">
        <v>0.45140001177787781</v>
      </c>
      <c r="AW16" s="41">
        <v>0.69889998435974121</v>
      </c>
      <c r="AX16" s="41">
        <v>0.49930000305175781</v>
      </c>
      <c r="AY16" s="41">
        <v>0.40700000524520874</v>
      </c>
      <c r="AZ16" s="16">
        <v>0.94510000944137573</v>
      </c>
      <c r="BA16" s="16">
        <v>0.98470002412796021</v>
      </c>
      <c r="BB16" s="16">
        <v>0.59149998426437378</v>
      </c>
      <c r="BC16" s="16">
        <v>0.53200000524520874</v>
      </c>
      <c r="BD16" s="16">
        <v>12</v>
      </c>
      <c r="BE16" s="16">
        <f t="shared" si="11"/>
        <v>12</v>
      </c>
      <c r="BF16" s="16">
        <f>IF('Eingabe Daten'!E16&lt;&gt;"",'Eingabe Daten'!E16,BF15)</f>
        <v>74.004000000000005</v>
      </c>
      <c r="BG16" s="16">
        <f>IF('Eingabe Daten'!F16&lt;&gt;"",'Eingabe Daten'!F16,BG15)</f>
        <v>74</v>
      </c>
      <c r="BH16" s="16">
        <f>IF('Eingabe Daten'!G16&lt;&gt;"",'Eingabe Daten'!G16,BH15)</f>
        <v>74.007000000000005</v>
      </c>
      <c r="BI16" s="16">
        <f>IF('Eingabe Daten'!H16&lt;&gt;"",'Eingabe Daten'!H16,BI15)</f>
        <v>74</v>
      </c>
      <c r="BJ16" s="16">
        <f>IF('Eingabe Daten'!I16&lt;&gt;"",'Eingabe Daten'!I16,BJ15)</f>
        <v>73.995999999999995</v>
      </c>
      <c r="BK16" s="16">
        <v>0.61510002613067627</v>
      </c>
      <c r="BL16" s="16">
        <f t="shared" si="12"/>
        <v>74.05</v>
      </c>
      <c r="BM16" s="16">
        <f t="shared" si="21"/>
        <v>73.95</v>
      </c>
      <c r="BN16" s="16">
        <f t="shared" si="22"/>
        <v>73.990997619888844</v>
      </c>
      <c r="BO16" s="16">
        <f t="shared" si="22"/>
        <v>74.011354380111129</v>
      </c>
      <c r="BP16" s="16">
        <f t="shared" si="22"/>
        <v>73.980819239777716</v>
      </c>
      <c r="BQ16" s="16">
        <f t="shared" si="22"/>
        <v>74.021532760222257</v>
      </c>
      <c r="BR16" s="16">
        <f t="shared" si="22"/>
        <v>73.970640859666574</v>
      </c>
      <c r="BS16" s="16">
        <f t="shared" si="22"/>
        <v>74.0317111403334</v>
      </c>
      <c r="BT16" s="16">
        <f t="shared" si="22"/>
        <v>74.001175999999987</v>
      </c>
      <c r="BU16" s="16">
        <v>8.919999748468399E-2</v>
      </c>
      <c r="BV16" s="16">
        <v>0.18449999392032623</v>
      </c>
      <c r="BW16" s="16">
        <v>0.28360000252723694</v>
      </c>
      <c r="BX16" s="16">
        <v>3</v>
      </c>
      <c r="BY16" s="16">
        <f t="shared" si="13"/>
        <v>74.0317111403334</v>
      </c>
      <c r="BZ16" s="16">
        <v>3</v>
      </c>
      <c r="CA16" s="16">
        <f t="shared" si="23"/>
        <v>6</v>
      </c>
      <c r="CB16" s="16">
        <f t="shared" si="27"/>
        <v>73.940105719333175</v>
      </c>
      <c r="CC16" s="16">
        <v>1.8899999558925629E-2</v>
      </c>
      <c r="CD16" s="16">
        <v>0.1526000052690506</v>
      </c>
      <c r="CE16" s="16">
        <v>12</v>
      </c>
      <c r="CF16" s="16">
        <f t="shared" si="14"/>
        <v>73.983999999999995</v>
      </c>
      <c r="CG16" s="16">
        <f t="shared" si="24"/>
        <v>12</v>
      </c>
      <c r="CH16" s="16">
        <f t="shared" si="15"/>
        <v>4.5753770096226942E-2</v>
      </c>
      <c r="CI16" s="16">
        <f t="shared" si="16"/>
        <v>0.95424622990377306</v>
      </c>
      <c r="CJ16" s="16">
        <f t="shared" si="25"/>
        <v>4.9174063566499226E-2</v>
      </c>
      <c r="CK16" s="16">
        <f t="shared" si="17"/>
        <v>-140.22801096477536</v>
      </c>
      <c r="CL16" s="16">
        <f t="shared" si="18"/>
        <v>-1.6774706748466128</v>
      </c>
      <c r="CM16" s="16">
        <v>0.42019999027252197</v>
      </c>
      <c r="CN16" s="16">
        <v>0.54850000143051147</v>
      </c>
      <c r="CO16" s="16">
        <v>0.55849999189376831</v>
      </c>
      <c r="CP16" s="16">
        <v>0.78109997510910034</v>
      </c>
      <c r="CQ16" s="16">
        <v>4.3000001460313797E-2</v>
      </c>
      <c r="CR16" s="16">
        <v>0.40580001473426819</v>
      </c>
      <c r="CS16" s="16">
        <v>5.9000000357627869E-2</v>
      </c>
      <c r="CT16" s="16">
        <v>0.31189998984336853</v>
      </c>
      <c r="CU16" s="41">
        <v>0.6031000018119812</v>
      </c>
      <c r="CV16" s="16">
        <v>0.51770001649856567</v>
      </c>
    </row>
    <row r="17" spans="1:100" x14ac:dyDescent="0.35">
      <c r="A17" s="16">
        <v>13</v>
      </c>
      <c r="B17" s="16">
        <f>IF('Eingabe Daten'!E17="","",'Eingabe Daten'!E17)</f>
        <v>73.983000000000004</v>
      </c>
      <c r="C17" s="16">
        <f>IF('Eingabe Daten'!F17="","",'Eingabe Daten'!F17)</f>
        <v>74.001999999999995</v>
      </c>
      <c r="D17" s="16">
        <f>IF('Eingabe Daten'!G17="","",'Eingabe Daten'!G17)</f>
        <v>73.998000000000005</v>
      </c>
      <c r="E17" s="16">
        <f>IF('Eingabe Daten'!H17="","",'Eingabe Daten'!H17)</f>
        <v>73.997</v>
      </c>
      <c r="F17" s="16">
        <f>IF('Eingabe Daten'!I17="","",'Eingabe Daten'!I17)</f>
        <v>74.012</v>
      </c>
      <c r="H17" s="16">
        <f t="shared" si="28"/>
        <v>73.998400000000004</v>
      </c>
      <c r="I17" s="16">
        <f t="shared" si="1"/>
        <v>9.3509357820471574E-3</v>
      </c>
      <c r="J17" s="16">
        <f t="shared" si="29"/>
        <v>2.8999999999996362E-2</v>
      </c>
      <c r="L17" s="16">
        <f t="shared" si="26"/>
        <v>13</v>
      </c>
      <c r="M17" s="16">
        <f t="shared" si="3"/>
        <v>74.001176000000001</v>
      </c>
      <c r="N17" s="16">
        <f t="shared" si="4"/>
        <v>73.998400000000004</v>
      </c>
      <c r="O17" s="16">
        <f t="shared" ca="1" si="5"/>
        <v>74.014585480000008</v>
      </c>
      <c r="P17" s="16">
        <f t="shared" ca="1" si="6"/>
        <v>73.987766519999994</v>
      </c>
      <c r="Q17" s="16">
        <f t="shared" si="7"/>
        <v>2.3240000000000122E-2</v>
      </c>
      <c r="R17" s="16">
        <f t="shared" si="19"/>
        <v>2.8999999999996362E-2</v>
      </c>
      <c r="S17" s="16">
        <f t="shared" ca="1" si="8"/>
        <v>4.9152600000000261E-2</v>
      </c>
      <c r="V17" s="27">
        <v>13</v>
      </c>
      <c r="W17" s="16">
        <f t="shared" si="20"/>
        <v>74.021000000000001</v>
      </c>
      <c r="X17" s="16">
        <f t="shared" si="9"/>
        <v>0</v>
      </c>
      <c r="Y17" s="16">
        <f t="shared" si="10"/>
        <v>0</v>
      </c>
      <c r="AB17" s="27" t="s">
        <v>88</v>
      </c>
      <c r="AC17" s="27">
        <f>IF($B$11="","",$B$11)</f>
        <v>73.995000000000005</v>
      </c>
      <c r="AD17" s="27"/>
      <c r="AE17" s="27" t="s">
        <v>86</v>
      </c>
      <c r="AF17" s="27">
        <f>IF($B$9="","",$B$9)</f>
        <v>73.992000000000004</v>
      </c>
      <c r="AG17" s="27"/>
      <c r="AH17" s="27" t="s">
        <v>85</v>
      </c>
      <c r="AI17" s="27">
        <f>IF($B$8="","",$B$8)</f>
        <v>74.001999999999995</v>
      </c>
      <c r="AJ17" s="27"/>
      <c r="AK17" s="27"/>
      <c r="AL17" s="27">
        <f>IF($D$7="","",$D$7)</f>
        <v>74.021000000000001</v>
      </c>
      <c r="AM17" s="16">
        <v>0.5964999794960022</v>
      </c>
      <c r="AN17" s="16">
        <v>0.32969999313354492</v>
      </c>
      <c r="AO17" s="16">
        <v>0.90930002927780151</v>
      </c>
      <c r="AP17" s="16">
        <v>0.77009999752044678</v>
      </c>
      <c r="AQ17" s="16">
        <v>0.57590001821517944</v>
      </c>
      <c r="AR17" s="41">
        <v>0.43169999122619629</v>
      </c>
      <c r="AS17" s="41">
        <v>0.73259997367858887</v>
      </c>
      <c r="AT17" s="41">
        <v>0.16300000250339508</v>
      </c>
      <c r="AU17" s="41">
        <v>5.9700001031160355E-2</v>
      </c>
      <c r="AV17" s="41">
        <v>0.24339999258518219</v>
      </c>
      <c r="AW17" s="41">
        <v>0.75859999656677246</v>
      </c>
      <c r="AX17" s="41">
        <v>0.95130002498626709</v>
      </c>
      <c r="AY17" s="41">
        <v>0.34540000557899475</v>
      </c>
      <c r="AZ17" s="16">
        <v>0.6843000054359436</v>
      </c>
      <c r="BA17" s="16">
        <v>0.79149997234344482</v>
      </c>
      <c r="BB17" s="16">
        <v>3.5500001162290573E-2</v>
      </c>
      <c r="BC17" s="16">
        <v>0.79420000314712524</v>
      </c>
      <c r="BD17" s="16">
        <v>13</v>
      </c>
      <c r="BE17" s="16">
        <f t="shared" si="11"/>
        <v>13</v>
      </c>
      <c r="BF17" s="16">
        <f>IF('Eingabe Daten'!E17&lt;&gt;"",'Eingabe Daten'!E17,BF16)</f>
        <v>73.983000000000004</v>
      </c>
      <c r="BG17" s="16">
        <f>IF('Eingabe Daten'!F17&lt;&gt;"",'Eingabe Daten'!F17,BG16)</f>
        <v>74.001999999999995</v>
      </c>
      <c r="BH17" s="16">
        <f>IF('Eingabe Daten'!G17&lt;&gt;"",'Eingabe Daten'!G17,BH16)</f>
        <v>73.998000000000005</v>
      </c>
      <c r="BI17" s="16">
        <f>IF('Eingabe Daten'!H17&lt;&gt;"",'Eingabe Daten'!H17,BI16)</f>
        <v>73.997</v>
      </c>
      <c r="BJ17" s="16">
        <f>IF('Eingabe Daten'!I17&lt;&gt;"",'Eingabe Daten'!I17,BJ16)</f>
        <v>74.012</v>
      </c>
      <c r="BK17" s="16">
        <v>0.48350000381469727</v>
      </c>
      <c r="BL17" s="16">
        <f t="shared" si="12"/>
        <v>74.05</v>
      </c>
      <c r="BM17" s="16">
        <f t="shared" si="21"/>
        <v>73.95</v>
      </c>
      <c r="BN17" s="16">
        <f t="shared" si="22"/>
        <v>73.990997619888844</v>
      </c>
      <c r="BO17" s="16">
        <f t="shared" si="22"/>
        <v>74.011354380111129</v>
      </c>
      <c r="BP17" s="16">
        <f t="shared" si="22"/>
        <v>73.980819239777716</v>
      </c>
      <c r="BQ17" s="16">
        <f t="shared" si="22"/>
        <v>74.021532760222257</v>
      </c>
      <c r="BR17" s="16">
        <f t="shared" si="22"/>
        <v>73.970640859666574</v>
      </c>
      <c r="BS17" s="16">
        <f t="shared" si="22"/>
        <v>74.0317111403334</v>
      </c>
      <c r="BT17" s="16">
        <f t="shared" si="22"/>
        <v>74.001175999999987</v>
      </c>
      <c r="BU17" s="16">
        <v>0.20649999380111694</v>
      </c>
      <c r="BV17" s="16">
        <v>0.6021999716758728</v>
      </c>
      <c r="BW17" s="16">
        <v>0.90890002250671387</v>
      </c>
      <c r="BX17" s="16">
        <v>0.94529998302459717</v>
      </c>
      <c r="BY17" s="16">
        <v>0.6534000039100647</v>
      </c>
      <c r="BZ17" s="16">
        <v>1.4600000344216824E-2</v>
      </c>
      <c r="CA17" s="16">
        <v>0.66200000047683716</v>
      </c>
      <c r="CB17" s="16">
        <v>0.96480000019073486</v>
      </c>
      <c r="CC17" s="16">
        <v>9.4999996945261955E-3</v>
      </c>
      <c r="CD17" s="16">
        <v>0.95359998941421509</v>
      </c>
      <c r="CE17" s="16">
        <v>13</v>
      </c>
      <c r="CF17" s="16">
        <f t="shared" si="14"/>
        <v>73.983999999999995</v>
      </c>
      <c r="CG17" s="16">
        <f t="shared" si="24"/>
        <v>13</v>
      </c>
      <c r="CH17" s="16">
        <f t="shared" si="15"/>
        <v>4.5753770096226942E-2</v>
      </c>
      <c r="CI17" s="16">
        <f t="shared" si="16"/>
        <v>0.95424622990377306</v>
      </c>
      <c r="CJ17" s="16">
        <f t="shared" si="25"/>
        <v>6.0012611436300434E-2</v>
      </c>
      <c r="CK17" s="16">
        <f t="shared" si="17"/>
        <v>-147.44204081057268</v>
      </c>
      <c r="CL17" s="16">
        <f t="shared" si="18"/>
        <v>-1.6379232765201412</v>
      </c>
      <c r="CM17" s="16">
        <v>7.3700003325939178E-2</v>
      </c>
      <c r="CN17" s="16">
        <v>0.29330000281333923</v>
      </c>
      <c r="CO17" s="16">
        <v>0.58249998092651367</v>
      </c>
      <c r="CP17" s="16">
        <v>0.80790001153945923</v>
      </c>
      <c r="CQ17" s="16">
        <v>4.0399998426437378E-2</v>
      </c>
      <c r="CR17" s="16">
        <v>5.469999834895134E-2</v>
      </c>
      <c r="CS17" s="16">
        <v>0.56440001726150513</v>
      </c>
      <c r="CT17" s="16">
        <v>0.31490001082420349</v>
      </c>
      <c r="CU17" s="41">
        <v>0.4124000072479248</v>
      </c>
      <c r="CV17" s="16">
        <v>0.51010000705718994</v>
      </c>
    </row>
    <row r="18" spans="1:100" x14ac:dyDescent="0.35">
      <c r="A18" s="16">
        <v>14</v>
      </c>
      <c r="B18" s="16">
        <f>IF('Eingabe Daten'!E18="","",'Eingabe Daten'!E18)</f>
        <v>74.006</v>
      </c>
      <c r="C18" s="16">
        <f>IF('Eingabe Daten'!F18="","",'Eingabe Daten'!F18)</f>
        <v>73.966999999999999</v>
      </c>
      <c r="D18" s="16">
        <f>IF('Eingabe Daten'!G18="","",'Eingabe Daten'!G18)</f>
        <v>73.994</v>
      </c>
      <c r="E18" s="16">
        <f>IF('Eingabe Daten'!H18="","",'Eingabe Daten'!H18)</f>
        <v>74</v>
      </c>
      <c r="F18" s="16">
        <f>IF('Eingabe Daten'!I18="","",'Eingabe Daten'!I18)</f>
        <v>73.983999999999995</v>
      </c>
      <c r="H18" s="16">
        <f t="shared" si="28"/>
        <v>73.990199999999987</v>
      </c>
      <c r="I18" s="16">
        <f t="shared" si="1"/>
        <v>1.3687950905815887E-2</v>
      </c>
      <c r="J18" s="16">
        <f t="shared" si="29"/>
        <v>3.9000000000001478E-2</v>
      </c>
      <c r="L18" s="16">
        <f t="shared" si="26"/>
        <v>14</v>
      </c>
      <c r="M18" s="16">
        <f t="shared" si="3"/>
        <v>74.001176000000001</v>
      </c>
      <c r="N18" s="16">
        <f t="shared" si="4"/>
        <v>73.990199999999987</v>
      </c>
      <c r="O18" s="16">
        <f t="shared" ca="1" si="5"/>
        <v>74.014585480000008</v>
      </c>
      <c r="P18" s="16">
        <f t="shared" ca="1" si="6"/>
        <v>73.987766519999994</v>
      </c>
      <c r="Q18" s="16">
        <f t="shared" si="7"/>
        <v>2.3240000000000122E-2</v>
      </c>
      <c r="R18" s="16">
        <f t="shared" si="19"/>
        <v>3.9000000000001478E-2</v>
      </c>
      <c r="S18" s="16">
        <f t="shared" ca="1" si="8"/>
        <v>4.9152600000000261E-2</v>
      </c>
      <c r="V18" s="27">
        <v>14</v>
      </c>
      <c r="W18" s="16">
        <f t="shared" si="20"/>
        <v>74.004999999999995</v>
      </c>
      <c r="X18" s="16">
        <f t="shared" si="9"/>
        <v>0</v>
      </c>
      <c r="Y18" s="16">
        <f t="shared" si="10"/>
        <v>0</v>
      </c>
      <c r="AC18" s="27">
        <f>IF($C$11="","",$C$11)</f>
        <v>74.006</v>
      </c>
      <c r="AD18" s="27"/>
      <c r="AF18" s="27">
        <f>IF($C$9="","",$C$9)</f>
        <v>74.007000000000005</v>
      </c>
      <c r="AG18" s="27"/>
      <c r="AI18" s="27">
        <f>IF($C$8="","",$C$8)</f>
        <v>73.995999999999995</v>
      </c>
      <c r="AJ18" s="27"/>
      <c r="AK18" s="27"/>
      <c r="AL18" s="27">
        <f>IF($E$7="","",$E$7)</f>
        <v>74.004999999999995</v>
      </c>
      <c r="AM18" s="16">
        <v>0.73360002040863037</v>
      </c>
      <c r="AN18" s="16">
        <v>0.45100000500679016</v>
      </c>
      <c r="AO18" s="16">
        <v>0.32240000367164612</v>
      </c>
      <c r="AP18" s="16">
        <v>7.4199996888637543E-2</v>
      </c>
      <c r="AQ18" s="16">
        <v>0.40880000591278076</v>
      </c>
      <c r="AR18" s="41" t="s">
        <v>74</v>
      </c>
      <c r="AS18" s="41">
        <v>0.57300001382827759</v>
      </c>
      <c r="AT18" s="41">
        <v>0.76349997520446777</v>
      </c>
      <c r="AU18" s="41">
        <v>0.58039999008178711</v>
      </c>
      <c r="AV18" s="41">
        <v>0.65189999341964722</v>
      </c>
      <c r="AW18" s="41">
        <v>0.80769997835159302</v>
      </c>
      <c r="AX18" s="41">
        <v>0.41690000891685486</v>
      </c>
      <c r="AY18" s="41">
        <v>0.7971000075340271</v>
      </c>
      <c r="AZ18" s="16">
        <v>0.72109997272491455</v>
      </c>
      <c r="BA18" s="16">
        <v>0.69340002536773682</v>
      </c>
      <c r="BB18" s="16">
        <v>0.73089998960494995</v>
      </c>
      <c r="BC18" s="16">
        <v>0.19239999353885651</v>
      </c>
      <c r="BD18" s="16">
        <v>14</v>
      </c>
      <c r="BE18" s="16">
        <f t="shared" si="11"/>
        <v>14</v>
      </c>
      <c r="BF18" s="16">
        <f>IF('Eingabe Daten'!E18&lt;&gt;"",'Eingabe Daten'!E18,BF17)</f>
        <v>74.006</v>
      </c>
      <c r="BG18" s="16">
        <f>IF('Eingabe Daten'!F18&lt;&gt;"",'Eingabe Daten'!F18,BG17)</f>
        <v>73.966999999999999</v>
      </c>
      <c r="BH18" s="16">
        <f>IF('Eingabe Daten'!G18&lt;&gt;"",'Eingabe Daten'!G18,BH17)</f>
        <v>73.994</v>
      </c>
      <c r="BI18" s="16">
        <f>IF('Eingabe Daten'!H18&lt;&gt;"",'Eingabe Daten'!H18,BI17)</f>
        <v>74</v>
      </c>
      <c r="BJ18" s="16">
        <f>IF('Eingabe Daten'!I18&lt;&gt;"",'Eingabe Daten'!I18,BJ17)</f>
        <v>73.983999999999995</v>
      </c>
      <c r="BK18" s="16">
        <v>0.77369999885559082</v>
      </c>
      <c r="BL18" s="16">
        <f t="shared" si="12"/>
        <v>74.05</v>
      </c>
      <c r="BM18" s="16">
        <f t="shared" si="21"/>
        <v>73.95</v>
      </c>
      <c r="BN18" s="16">
        <f t="shared" si="22"/>
        <v>73.990997619888844</v>
      </c>
      <c r="BO18" s="16">
        <f t="shared" si="22"/>
        <v>74.011354380111129</v>
      </c>
      <c r="BP18" s="16">
        <f t="shared" si="22"/>
        <v>73.980819239777716</v>
      </c>
      <c r="BQ18" s="16">
        <f t="shared" si="22"/>
        <v>74.021532760222257</v>
      </c>
      <c r="BR18" s="16">
        <f t="shared" si="22"/>
        <v>73.970640859666574</v>
      </c>
      <c r="BS18" s="16">
        <f t="shared" si="22"/>
        <v>74.0317111403334</v>
      </c>
      <c r="BT18" s="16">
        <f t="shared" si="22"/>
        <v>74.001175999999987</v>
      </c>
      <c r="BU18" s="16">
        <v>6.9899998605251312E-2</v>
      </c>
      <c r="BV18" s="16">
        <v>0.24809999763965607</v>
      </c>
      <c r="BW18" s="16">
        <v>0.9505000114440918</v>
      </c>
      <c r="BX18" s="16" t="s">
        <v>18</v>
      </c>
      <c r="BY18" s="16">
        <f>Mittelwert</f>
        <v>74.001175999999987</v>
      </c>
      <c r="BZ18" s="16">
        <v>3</v>
      </c>
      <c r="CA18" s="16">
        <v>0.81989997625350952</v>
      </c>
      <c r="CB18" s="16">
        <v>0.21950000524520874</v>
      </c>
      <c r="CC18" s="16">
        <v>0.1843000054359436</v>
      </c>
      <c r="CD18" s="16">
        <v>0.2370000034570694</v>
      </c>
      <c r="CE18" s="16">
        <v>14</v>
      </c>
      <c r="CF18" s="16">
        <f t="shared" si="14"/>
        <v>73.983999999999995</v>
      </c>
      <c r="CG18" s="16">
        <f t="shared" si="24"/>
        <v>14</v>
      </c>
      <c r="CH18" s="16">
        <f t="shared" si="15"/>
        <v>4.5753770096226942E-2</v>
      </c>
      <c r="CI18" s="16">
        <f t="shared" si="16"/>
        <v>0.95424622990377306</v>
      </c>
      <c r="CJ18" s="16">
        <f t="shared" si="25"/>
        <v>6.0012611436300434E-2</v>
      </c>
      <c r="CK18" s="16">
        <f t="shared" si="17"/>
        <v>-159.23740407541851</v>
      </c>
      <c r="CL18" s="16">
        <f t="shared" si="18"/>
        <v>-1.6007833160420266</v>
      </c>
      <c r="CM18" s="16">
        <v>0.92549997568130493</v>
      </c>
      <c r="CN18" s="16">
        <v>0.25760000944137573</v>
      </c>
      <c r="CO18" s="16">
        <v>0.25600001215934753</v>
      </c>
      <c r="CP18" s="16">
        <v>0.71450001001358032</v>
      </c>
      <c r="CQ18" s="16">
        <v>0.66490000486373901</v>
      </c>
      <c r="CR18" s="16">
        <v>0.77289998531341553</v>
      </c>
      <c r="CS18" s="16">
        <v>0.758899986743927</v>
      </c>
      <c r="CT18" s="16">
        <v>0.30849999189376831</v>
      </c>
      <c r="CU18" s="41">
        <v>0.8245999813079834</v>
      </c>
      <c r="CV18" s="16">
        <v>0.71880000829696655</v>
      </c>
    </row>
    <row r="19" spans="1:100" x14ac:dyDescent="0.35">
      <c r="A19" s="16">
        <v>15</v>
      </c>
      <c r="B19" s="16">
        <f>IF('Eingabe Daten'!E19="","",'Eingabe Daten'!E19)</f>
        <v>74.012</v>
      </c>
      <c r="C19" s="16">
        <f>IF('Eingabe Daten'!F19="","",'Eingabe Daten'!F19)</f>
        <v>74.013999999999996</v>
      </c>
      <c r="D19" s="16">
        <f>IF('Eingabe Daten'!G19="","",'Eingabe Daten'!G19)</f>
        <v>73.998000000000005</v>
      </c>
      <c r="E19" s="16">
        <f>IF('Eingabe Daten'!H19="","",'Eingabe Daten'!H19)</f>
        <v>73.998999999999995</v>
      </c>
      <c r="F19" s="16">
        <f>IF('Eingabe Daten'!I19="","",'Eingabe Daten'!I19)</f>
        <v>74.007000000000005</v>
      </c>
      <c r="H19" s="16">
        <f t="shared" si="28"/>
        <v>74.006</v>
      </c>
      <c r="I19" s="16">
        <f t="shared" si="1"/>
        <v>6.5421708935175403E-3</v>
      </c>
      <c r="J19" s="16">
        <f t="shared" si="29"/>
        <v>1.5999999999991132E-2</v>
      </c>
      <c r="L19" s="16">
        <f t="shared" si="26"/>
        <v>15</v>
      </c>
      <c r="M19" s="16">
        <f t="shared" si="3"/>
        <v>74.001176000000001</v>
      </c>
      <c r="N19" s="16">
        <f t="shared" si="4"/>
        <v>74.006</v>
      </c>
      <c r="O19" s="16">
        <f t="shared" ca="1" si="5"/>
        <v>74.014585480000008</v>
      </c>
      <c r="P19" s="16">
        <f t="shared" ca="1" si="6"/>
        <v>73.987766519999994</v>
      </c>
      <c r="Q19" s="16">
        <f t="shared" si="7"/>
        <v>2.3240000000000122E-2</v>
      </c>
      <c r="R19" s="16">
        <f t="shared" si="19"/>
        <v>1.5999999999991132E-2</v>
      </c>
      <c r="S19" s="16">
        <f t="shared" ca="1" si="8"/>
        <v>4.9152600000000261E-2</v>
      </c>
      <c r="V19" s="27">
        <v>15</v>
      </c>
      <c r="W19" s="16">
        <f t="shared" si="20"/>
        <v>74.001999999999995</v>
      </c>
      <c r="X19" s="16">
        <f t="shared" si="9"/>
        <v>0</v>
      </c>
      <c r="Y19" s="16">
        <f t="shared" si="10"/>
        <v>0</v>
      </c>
      <c r="AB19" s="27" t="s">
        <v>89</v>
      </c>
      <c r="AC19" s="27">
        <f>IF($B$12="","",$B$12)</f>
        <v>73.984999999999999</v>
      </c>
      <c r="AD19" s="27"/>
      <c r="AE19" s="27"/>
      <c r="AF19" s="27">
        <f>IF($D$9="","",$D$9)</f>
        <v>74.015000000000001</v>
      </c>
      <c r="AG19" s="27"/>
      <c r="AH19" s="27"/>
      <c r="AI19" s="27">
        <f>IF($D$8="","",$D$8)</f>
        <v>73.992999999999995</v>
      </c>
      <c r="AJ19" s="27"/>
      <c r="AK19" s="27"/>
      <c r="AL19" s="27">
        <f>IF($F$7="","",$F$7)</f>
        <v>74.001999999999995</v>
      </c>
      <c r="AM19" s="16">
        <v>0.89600002765655518</v>
      </c>
      <c r="AN19" s="16">
        <v>0.22259999811649323</v>
      </c>
      <c r="AO19" s="16">
        <v>0.35609999299049377</v>
      </c>
      <c r="AP19" s="16">
        <v>0.55339998006820679</v>
      </c>
      <c r="AQ19" s="16">
        <v>0.35559999942779541</v>
      </c>
      <c r="AR19" s="41" t="s">
        <v>73</v>
      </c>
      <c r="AS19" s="41">
        <v>0.20440000295639038</v>
      </c>
      <c r="AT19" s="41">
        <v>0.57899999618530273</v>
      </c>
      <c r="AU19" s="41">
        <v>0.62999999523162842</v>
      </c>
      <c r="AV19" s="41">
        <v>0.13950000703334808</v>
      </c>
      <c r="AW19" s="41">
        <v>6.1000000685453415E-2</v>
      </c>
      <c r="AX19" s="41">
        <v>0.63419997692108154</v>
      </c>
      <c r="AY19" s="41">
        <v>0.83859997987747192</v>
      </c>
      <c r="AZ19" s="16">
        <v>0.64099997282028198</v>
      </c>
      <c r="BA19" s="16">
        <v>0.42500001192092896</v>
      </c>
      <c r="BB19" s="16">
        <v>0.18719999492168427</v>
      </c>
      <c r="BC19" s="16">
        <v>0.49549999833106995</v>
      </c>
      <c r="BD19" s="16">
        <v>15</v>
      </c>
      <c r="BE19" s="16">
        <f t="shared" si="11"/>
        <v>15</v>
      </c>
      <c r="BF19" s="16">
        <f>IF('Eingabe Daten'!E19&lt;&gt;"",'Eingabe Daten'!E19,BF18)</f>
        <v>74.012</v>
      </c>
      <c r="BG19" s="16">
        <f>IF('Eingabe Daten'!F19&lt;&gt;"",'Eingabe Daten'!F19,BG18)</f>
        <v>74.013999999999996</v>
      </c>
      <c r="BH19" s="16">
        <f>IF('Eingabe Daten'!G19&lt;&gt;"",'Eingabe Daten'!G19,BH18)</f>
        <v>73.998000000000005</v>
      </c>
      <c r="BI19" s="16">
        <f>IF('Eingabe Daten'!H19&lt;&gt;"",'Eingabe Daten'!H19,BI18)</f>
        <v>73.998999999999995</v>
      </c>
      <c r="BJ19" s="16">
        <f>IF('Eingabe Daten'!I19&lt;&gt;"",'Eingabe Daten'!I19,BJ18)</f>
        <v>74.007000000000005</v>
      </c>
      <c r="BK19" s="16">
        <v>0.97320002317428589</v>
      </c>
      <c r="BL19" s="16">
        <f t="shared" si="12"/>
        <v>74.05</v>
      </c>
      <c r="BM19" s="16">
        <f t="shared" si="21"/>
        <v>73.95</v>
      </c>
      <c r="BN19" s="16">
        <f t="shared" si="22"/>
        <v>73.990997619888844</v>
      </c>
      <c r="BO19" s="16">
        <f t="shared" si="22"/>
        <v>74.011354380111129</v>
      </c>
      <c r="BP19" s="16">
        <f t="shared" si="22"/>
        <v>73.980819239777716</v>
      </c>
      <c r="BQ19" s="16">
        <f t="shared" si="22"/>
        <v>74.021532760222257</v>
      </c>
      <c r="BR19" s="16">
        <f t="shared" si="22"/>
        <v>73.970640859666574</v>
      </c>
      <c r="BS19" s="16">
        <f t="shared" si="22"/>
        <v>74.0317111403334</v>
      </c>
      <c r="BT19" s="16">
        <f t="shared" si="22"/>
        <v>74.001175999999987</v>
      </c>
      <c r="BU19" s="16">
        <v>0.76940000057220459</v>
      </c>
      <c r="BV19" s="16">
        <v>0.38060000538825989</v>
      </c>
      <c r="BW19" s="16">
        <v>0.48469999432563782</v>
      </c>
      <c r="BX19" s="16" t="s">
        <v>19</v>
      </c>
      <c r="BY19" s="16">
        <f>OGW</f>
        <v>74.05</v>
      </c>
      <c r="BZ19" s="16">
        <v>3</v>
      </c>
      <c r="CA19" s="16">
        <v>0.5471000075340271</v>
      </c>
      <c r="CB19" s="16">
        <v>0.67400002479553223</v>
      </c>
      <c r="CC19" s="16">
        <v>3.8199998438358307E-2</v>
      </c>
      <c r="CD19" s="16">
        <v>0.6478000283241272</v>
      </c>
      <c r="CE19" s="16">
        <v>15</v>
      </c>
      <c r="CF19" s="16">
        <f t="shared" si="14"/>
        <v>73.983999999999995</v>
      </c>
      <c r="CG19" s="16">
        <f t="shared" si="24"/>
        <v>15</v>
      </c>
      <c r="CH19" s="16">
        <f t="shared" si="15"/>
        <v>4.5753770096226942E-2</v>
      </c>
      <c r="CI19" s="16">
        <f t="shared" si="16"/>
        <v>0.95424622990377306</v>
      </c>
      <c r="CJ19" s="16">
        <f t="shared" si="25"/>
        <v>8.7204424286350224E-2</v>
      </c>
      <c r="CK19" s="16">
        <f t="shared" si="17"/>
        <v>-160.19545759288658</v>
      </c>
      <c r="CL19" s="16">
        <f t="shared" si="18"/>
        <v>-1.5657287161754345</v>
      </c>
      <c r="CM19" s="16">
        <v>0.89950001239776611</v>
      </c>
      <c r="CN19" s="16">
        <v>0.34040001034736633</v>
      </c>
      <c r="CO19" s="16">
        <v>0.11729999631643295</v>
      </c>
      <c r="CP19" s="16">
        <v>0.42559999227523804</v>
      </c>
      <c r="CQ19" s="16">
        <v>0.77160000801086426</v>
      </c>
      <c r="CR19" s="16">
        <v>0.35820001363754272</v>
      </c>
      <c r="CS19" s="16">
        <v>0.41200000047683716</v>
      </c>
      <c r="CT19" s="16">
        <v>0.7476000189781189</v>
      </c>
      <c r="CU19" s="41">
        <v>0.43659999966621399</v>
      </c>
      <c r="CV19" s="16">
        <v>0.71990001201629639</v>
      </c>
    </row>
    <row r="20" spans="1:100" x14ac:dyDescent="0.35">
      <c r="A20" s="16">
        <v>16</v>
      </c>
      <c r="B20" s="16">
        <f>IF('Eingabe Daten'!E20="","",'Eingabe Daten'!E20)</f>
        <v>74</v>
      </c>
      <c r="C20" s="16">
        <f>IF('Eingabe Daten'!F20="","",'Eingabe Daten'!F20)</f>
        <v>73.983999999999995</v>
      </c>
      <c r="D20" s="16">
        <f>IF('Eingabe Daten'!G20="","",'Eingabe Daten'!G20)</f>
        <v>74.004999999999995</v>
      </c>
      <c r="E20" s="16">
        <f>IF('Eingabe Daten'!H20="","",'Eingabe Daten'!H20)</f>
        <v>73.998000000000005</v>
      </c>
      <c r="F20" s="16">
        <f>IF('Eingabe Daten'!I20="","",'Eingabe Daten'!I20)</f>
        <v>73.995999999999995</v>
      </c>
      <c r="H20" s="16">
        <f t="shared" si="28"/>
        <v>73.996599999999987</v>
      </c>
      <c r="I20" s="16">
        <f t="shared" si="1"/>
        <v>6.974238309666184E-3</v>
      </c>
      <c r="J20" s="16">
        <f t="shared" si="29"/>
        <v>2.1000000000000796E-2</v>
      </c>
      <c r="L20" s="16">
        <f t="shared" si="26"/>
        <v>16</v>
      </c>
      <c r="M20" s="16">
        <f t="shared" si="3"/>
        <v>74.001176000000001</v>
      </c>
      <c r="N20" s="16">
        <f t="shared" si="4"/>
        <v>73.996599999999987</v>
      </c>
      <c r="O20" s="16">
        <f t="shared" ca="1" si="5"/>
        <v>74.014585480000008</v>
      </c>
      <c r="P20" s="16">
        <f t="shared" ca="1" si="6"/>
        <v>73.987766519999994</v>
      </c>
      <c r="Q20" s="16">
        <f t="shared" si="7"/>
        <v>2.3240000000000122E-2</v>
      </c>
      <c r="R20" s="16">
        <f t="shared" si="19"/>
        <v>2.1000000000000796E-2</v>
      </c>
      <c r="S20" s="16">
        <f t="shared" ca="1" si="8"/>
        <v>4.9152600000000261E-2</v>
      </c>
      <c r="V20" s="27">
        <v>16</v>
      </c>
      <c r="W20" s="16">
        <f t="shared" si="20"/>
        <v>74.001999999999995</v>
      </c>
      <c r="X20" s="16">
        <f t="shared" si="9"/>
        <v>0</v>
      </c>
      <c r="Y20" s="16">
        <f t="shared" si="10"/>
        <v>0</v>
      </c>
      <c r="AC20" s="27">
        <f>IF($C$12="","",$C$12)</f>
        <v>74.003</v>
      </c>
      <c r="AD20" s="27"/>
      <c r="AE20" s="27" t="s">
        <v>87</v>
      </c>
      <c r="AF20" s="27">
        <f>IF($B$10="","",$B$10)</f>
        <v>74.009</v>
      </c>
      <c r="AG20" s="27"/>
      <c r="AH20" s="27"/>
      <c r="AI20" s="27">
        <f>IF($E$8="","",$E$8)</f>
        <v>74.015000000000001</v>
      </c>
      <c r="AJ20" s="27"/>
      <c r="AK20" s="27" t="s">
        <v>85</v>
      </c>
      <c r="AL20" s="27">
        <f>IF($B$8="","",$B$8)</f>
        <v>74.001999999999995</v>
      </c>
      <c r="AM20" s="16">
        <v>0.50679999589920044</v>
      </c>
      <c r="AN20" s="16">
        <v>0.17360000312328339</v>
      </c>
      <c r="AO20" s="16">
        <v>0.27810001373291016</v>
      </c>
      <c r="AP20" s="16">
        <v>8.7300002574920654E-2</v>
      </c>
      <c r="AQ20" s="16">
        <v>0.97899997234344482</v>
      </c>
      <c r="AR20" s="41">
        <v>1</v>
      </c>
      <c r="AS20" s="41">
        <f ca="1">six_AS1(AT89)</f>
        <v>2.66</v>
      </c>
      <c r="AT20" s="41">
        <f ca="1">six_AI1(AT89)</f>
        <v>3.27</v>
      </c>
      <c r="AU20" s="41">
        <v>0</v>
      </c>
      <c r="AV20" s="41">
        <v>1.1279999999999999</v>
      </c>
      <c r="AW20" s="41">
        <v>0.28360000252723694</v>
      </c>
      <c r="AX20" s="41">
        <v>0.61820000410079956</v>
      </c>
      <c r="AY20" s="41">
        <v>0.30669999122619629</v>
      </c>
      <c r="AZ20" s="16">
        <v>0.85240000486373901</v>
      </c>
      <c r="BA20" s="16">
        <v>0.3190000057220459</v>
      </c>
      <c r="BB20" s="16">
        <v>0.79540002346038818</v>
      </c>
      <c r="BC20" s="16">
        <v>0.17440000176429749</v>
      </c>
      <c r="BD20" s="16">
        <v>16</v>
      </c>
      <c r="BE20" s="16">
        <f t="shared" si="11"/>
        <v>16</v>
      </c>
      <c r="BF20" s="16">
        <f>IF('Eingabe Daten'!E20&lt;&gt;"",'Eingabe Daten'!E20,BF19)</f>
        <v>74</v>
      </c>
      <c r="BG20" s="16">
        <f>IF('Eingabe Daten'!F20&lt;&gt;"",'Eingabe Daten'!F20,BG19)</f>
        <v>73.983999999999995</v>
      </c>
      <c r="BH20" s="16">
        <f>IF('Eingabe Daten'!G20&lt;&gt;"",'Eingabe Daten'!G20,BH19)</f>
        <v>74.004999999999995</v>
      </c>
      <c r="BI20" s="16">
        <f>IF('Eingabe Daten'!H20&lt;&gt;"",'Eingabe Daten'!H20,BI19)</f>
        <v>73.998000000000005</v>
      </c>
      <c r="BJ20" s="16">
        <f>IF('Eingabe Daten'!I20&lt;&gt;"",'Eingabe Daten'!I20,BJ19)</f>
        <v>73.995999999999995</v>
      </c>
      <c r="BK20" s="16">
        <v>0.30009999871253967</v>
      </c>
      <c r="BL20" s="16">
        <f t="shared" si="12"/>
        <v>74.05</v>
      </c>
      <c r="BM20" s="16">
        <f t="shared" si="21"/>
        <v>73.95</v>
      </c>
      <c r="BN20" s="16">
        <f t="shared" si="22"/>
        <v>73.990997619888844</v>
      </c>
      <c r="BO20" s="16">
        <f t="shared" si="22"/>
        <v>74.011354380111129</v>
      </c>
      <c r="BP20" s="16">
        <f t="shared" si="22"/>
        <v>73.980819239777716</v>
      </c>
      <c r="BQ20" s="16">
        <f t="shared" si="22"/>
        <v>74.021532760222257</v>
      </c>
      <c r="BR20" s="16">
        <f t="shared" si="22"/>
        <v>73.970640859666574</v>
      </c>
      <c r="BS20" s="16">
        <f t="shared" si="22"/>
        <v>74.0317111403334</v>
      </c>
      <c r="BT20" s="16">
        <f t="shared" si="22"/>
        <v>74.001175999999987</v>
      </c>
      <c r="BU20" s="16">
        <v>7.2800002992153168E-2</v>
      </c>
      <c r="BV20" s="16">
        <v>0.49340000748634338</v>
      </c>
      <c r="BW20" s="16">
        <v>0.4528999924659729</v>
      </c>
      <c r="BX20" s="16" t="s">
        <v>20</v>
      </c>
      <c r="BY20" s="16">
        <f>UGW</f>
        <v>73.95</v>
      </c>
      <c r="BZ20" s="16">
        <v>3</v>
      </c>
      <c r="CA20" s="16">
        <v>0.59780001640319824</v>
      </c>
      <c r="CB20" s="16">
        <v>3.0300000682473183E-2</v>
      </c>
      <c r="CC20" s="16">
        <v>0.31830000877380371</v>
      </c>
      <c r="CD20" s="16">
        <v>0.13570000231266022</v>
      </c>
      <c r="CE20" s="16">
        <v>16</v>
      </c>
      <c r="CF20" s="16">
        <f t="shared" si="14"/>
        <v>73.983999999999995</v>
      </c>
      <c r="CG20" s="16">
        <f t="shared" si="24"/>
        <v>16</v>
      </c>
      <c r="CH20" s="16">
        <f t="shared" si="15"/>
        <v>4.5753770096226942E-2</v>
      </c>
      <c r="CI20" s="16">
        <f t="shared" si="16"/>
        <v>0.95424622990377306</v>
      </c>
      <c r="CJ20" s="16">
        <f t="shared" si="25"/>
        <v>8.7204424286350224E-2</v>
      </c>
      <c r="CK20" s="16">
        <f t="shared" si="17"/>
        <v>-171.24342018549945</v>
      </c>
      <c r="CL20" s="16">
        <f t="shared" si="18"/>
        <v>-1.53249893168525</v>
      </c>
      <c r="CM20" s="16">
        <v>0.32699999213218689</v>
      </c>
      <c r="CN20" s="16">
        <v>0.76010000705718994</v>
      </c>
      <c r="CO20" s="16">
        <v>0.62730002403259277</v>
      </c>
      <c r="CP20" s="16">
        <v>0.96369999647140503</v>
      </c>
      <c r="CQ20" s="16">
        <v>0.82770001888275146</v>
      </c>
      <c r="CR20" s="16">
        <v>0.55409997701644897</v>
      </c>
      <c r="CS20" s="16">
        <v>0.60689997673034668</v>
      </c>
      <c r="CT20" s="16">
        <v>0.19030000269412994</v>
      </c>
      <c r="CU20" s="41">
        <v>0.90200001001358032</v>
      </c>
      <c r="CV20" s="16">
        <v>0.31859999895095825</v>
      </c>
    </row>
    <row r="21" spans="1:100" x14ac:dyDescent="0.35">
      <c r="A21" s="16">
        <v>17</v>
      </c>
      <c r="B21" s="16">
        <f>IF('Eingabe Daten'!E21="","",'Eingabe Daten'!E21)</f>
        <v>73.994</v>
      </c>
      <c r="C21" s="16">
        <f>IF('Eingabe Daten'!F21="","",'Eingabe Daten'!F21)</f>
        <v>74.012</v>
      </c>
      <c r="D21" s="16">
        <f>IF('Eingabe Daten'!G21="","",'Eingabe Daten'!G21)</f>
        <v>73.986000000000004</v>
      </c>
      <c r="E21" s="16">
        <f>IF('Eingabe Daten'!H21="","",'Eingabe Daten'!H21)</f>
        <v>74.004999999999995</v>
      </c>
      <c r="F21" s="16">
        <f>IF('Eingabe Daten'!I21="","",'Eingabe Daten'!I21)</f>
        <v>74.007000000000005</v>
      </c>
      <c r="H21" s="16">
        <f t="shared" si="28"/>
        <v>74.000799999999998</v>
      </c>
      <c r="I21" s="16">
        <f t="shared" si="1"/>
        <v>9.4530418384762543E-3</v>
      </c>
      <c r="J21" s="16">
        <f t="shared" si="29"/>
        <v>2.5999999999996248E-2</v>
      </c>
      <c r="L21" s="16">
        <f t="shared" si="26"/>
        <v>17</v>
      </c>
      <c r="M21" s="16">
        <f t="shared" si="3"/>
        <v>74.001176000000001</v>
      </c>
      <c r="N21" s="16">
        <f t="shared" si="4"/>
        <v>74.000799999999998</v>
      </c>
      <c r="O21" s="16">
        <f t="shared" ca="1" si="5"/>
        <v>74.014585480000008</v>
      </c>
      <c r="P21" s="16">
        <f t="shared" ca="1" si="6"/>
        <v>73.987766519999994</v>
      </c>
      <c r="Q21" s="16">
        <f t="shared" si="7"/>
        <v>2.3240000000000122E-2</v>
      </c>
      <c r="R21" s="16">
        <f t="shared" si="19"/>
        <v>2.5999999999996248E-2</v>
      </c>
      <c r="S21" s="16">
        <f t="shared" ca="1" si="8"/>
        <v>4.9152600000000261E-2</v>
      </c>
      <c r="V21" s="27">
        <v>17</v>
      </c>
      <c r="W21" s="16">
        <f t="shared" si="20"/>
        <v>73.995999999999995</v>
      </c>
      <c r="X21" s="16">
        <f t="shared" si="9"/>
        <v>0</v>
      </c>
      <c r="Y21" s="16">
        <f t="shared" si="10"/>
        <v>0</v>
      </c>
      <c r="AB21" s="27" t="s">
        <v>90</v>
      </c>
      <c r="AC21" s="27">
        <f>IF($B$13="","",$B$13)</f>
        <v>74.007999999999996</v>
      </c>
      <c r="AD21" s="27"/>
      <c r="AF21" s="27">
        <f>IF($C$10="","",$C$10)</f>
        <v>73.994</v>
      </c>
      <c r="AG21" s="27"/>
      <c r="AH21" s="27" t="s">
        <v>86</v>
      </c>
      <c r="AI21" s="27">
        <f>IF($B$9="","",$B$9)</f>
        <v>73.992000000000004</v>
      </c>
      <c r="AJ21" s="27"/>
      <c r="AL21" s="27">
        <f>IF($C$8="","",$C$8)</f>
        <v>73.995999999999995</v>
      </c>
      <c r="AM21" s="16">
        <v>0.60049998760223389</v>
      </c>
      <c r="AN21" s="16">
        <v>0.59729999303817749</v>
      </c>
      <c r="AO21" s="16">
        <v>0.76709997653961182</v>
      </c>
      <c r="AP21" s="16">
        <v>0.7149999737739563</v>
      </c>
      <c r="AQ21" s="16">
        <v>0.68720000982284546</v>
      </c>
      <c r="AR21" s="41">
        <v>2</v>
      </c>
      <c r="AS21" s="41">
        <f ca="1">six_AS2(AT89)</f>
        <v>1.88</v>
      </c>
      <c r="AT21" s="41">
        <f ca="1">six_AI2(AT89)</f>
        <v>3.27</v>
      </c>
      <c r="AU21" s="41">
        <v>0</v>
      </c>
      <c r="AV21" s="41">
        <v>1.1279999999999999</v>
      </c>
      <c r="AW21" s="41">
        <v>0.76050001382827759</v>
      </c>
      <c r="AX21" s="41">
        <v>0.2581000030040741</v>
      </c>
      <c r="AY21" s="41">
        <v>0.54979997873306274</v>
      </c>
      <c r="AZ21" s="16">
        <v>0.50919997692108154</v>
      </c>
      <c r="BA21" s="16">
        <v>0.56529998779296875</v>
      </c>
      <c r="BB21" s="16">
        <v>0.28169998526573181</v>
      </c>
      <c r="BC21" s="16">
        <v>0.41589999198913574</v>
      </c>
      <c r="BD21" s="16">
        <v>17</v>
      </c>
      <c r="BE21" s="16">
        <f t="shared" si="11"/>
        <v>17</v>
      </c>
      <c r="BF21" s="16">
        <f>IF('Eingabe Daten'!E21&lt;&gt;"",'Eingabe Daten'!E21,BF20)</f>
        <v>73.994</v>
      </c>
      <c r="BG21" s="16">
        <f>IF('Eingabe Daten'!F21&lt;&gt;"",'Eingabe Daten'!F21,BG20)</f>
        <v>74.012</v>
      </c>
      <c r="BH21" s="16">
        <f>IF('Eingabe Daten'!G21&lt;&gt;"",'Eingabe Daten'!G21,BH20)</f>
        <v>73.986000000000004</v>
      </c>
      <c r="BI21" s="16">
        <f>IF('Eingabe Daten'!H21&lt;&gt;"",'Eingabe Daten'!H21,BI20)</f>
        <v>74.004999999999995</v>
      </c>
      <c r="BJ21" s="16">
        <f>IF('Eingabe Daten'!I21&lt;&gt;"",'Eingabe Daten'!I21,BJ20)</f>
        <v>74.007000000000005</v>
      </c>
      <c r="BK21" s="16">
        <v>0.35060000419616699</v>
      </c>
      <c r="BL21" s="16">
        <f t="shared" si="12"/>
        <v>74.05</v>
      </c>
      <c r="BM21" s="16">
        <f t="shared" si="21"/>
        <v>73.95</v>
      </c>
      <c r="BN21" s="16">
        <f t="shared" si="22"/>
        <v>73.990997619888844</v>
      </c>
      <c r="BO21" s="16">
        <f t="shared" si="22"/>
        <v>74.011354380111129</v>
      </c>
      <c r="BP21" s="16">
        <f t="shared" si="22"/>
        <v>73.980819239777716</v>
      </c>
      <c r="BQ21" s="16">
        <f t="shared" si="22"/>
        <v>74.021532760222257</v>
      </c>
      <c r="BR21" s="16">
        <f t="shared" si="22"/>
        <v>73.970640859666574</v>
      </c>
      <c r="BS21" s="16">
        <f t="shared" si="22"/>
        <v>74.0317111403334</v>
      </c>
      <c r="BT21" s="16">
        <f t="shared" si="22"/>
        <v>74.001175999999987</v>
      </c>
      <c r="BU21" s="16">
        <v>0.97200000286102295</v>
      </c>
      <c r="BV21" s="16">
        <v>0.5187000036239624</v>
      </c>
      <c r="BW21" s="16">
        <v>0.58289998769760132</v>
      </c>
      <c r="BX21" s="16" t="s">
        <v>21</v>
      </c>
      <c r="BY21" s="16">
        <f>Sollwert</f>
        <v>74</v>
      </c>
      <c r="BZ21" s="16">
        <v>3</v>
      </c>
      <c r="CA21" s="16">
        <v>0.4650999903678894</v>
      </c>
      <c r="CB21" s="16">
        <v>3.2099999487400055E-2</v>
      </c>
      <c r="CC21" s="16">
        <v>0.37779998779296875</v>
      </c>
      <c r="CD21" s="16">
        <v>0.13770000636577606</v>
      </c>
      <c r="CE21" s="16">
        <v>17</v>
      </c>
      <c r="CF21" s="16">
        <f t="shared" si="14"/>
        <v>73.984999999999999</v>
      </c>
      <c r="CG21" s="16">
        <f t="shared" si="24"/>
        <v>17</v>
      </c>
      <c r="CH21" s="16">
        <f t="shared" si="15"/>
        <v>5.6001866784312314E-2</v>
      </c>
      <c r="CI21" s="16">
        <f t="shared" si="16"/>
        <v>0.94399813321568771</v>
      </c>
      <c r="CJ21" s="16">
        <f t="shared" si="25"/>
        <v>8.7204424286350224E-2</v>
      </c>
      <c r="CK21" s="16">
        <f t="shared" si="17"/>
        <v>-175.62172536130063</v>
      </c>
      <c r="CL21" s="16">
        <f t="shared" si="18"/>
        <v>-1.5008800792851817</v>
      </c>
      <c r="CM21" s="16">
        <v>0.65420001745223999</v>
      </c>
      <c r="CN21" s="16">
        <v>0.15330000221729279</v>
      </c>
      <c r="CO21" s="16">
        <v>0.19810000061988831</v>
      </c>
      <c r="CP21" s="16">
        <v>0.37540000677108765</v>
      </c>
      <c r="CQ21" s="16">
        <v>9.5600001513957977E-2</v>
      </c>
      <c r="CR21" s="16">
        <v>0.61540001630783081</v>
      </c>
      <c r="CS21" s="16">
        <v>0.70249998569488525</v>
      </c>
      <c r="CT21" s="16">
        <v>0.43959999084472656</v>
      </c>
      <c r="CU21" s="41">
        <v>0.42089998722076416</v>
      </c>
      <c r="CV21" s="16">
        <v>0.3361000120639801</v>
      </c>
    </row>
    <row r="22" spans="1:100" x14ac:dyDescent="0.35">
      <c r="A22" s="16">
        <v>18</v>
      </c>
      <c r="B22" s="16">
        <f>IF('Eingabe Daten'!E22="","",'Eingabe Daten'!E22)</f>
        <v>74.006</v>
      </c>
      <c r="C22" s="16">
        <f>IF('Eingabe Daten'!F22="","",'Eingabe Daten'!F22)</f>
        <v>74.010000000000005</v>
      </c>
      <c r="D22" s="16">
        <f>IF('Eingabe Daten'!G22="","",'Eingabe Daten'!G22)</f>
        <v>74.018000000000001</v>
      </c>
      <c r="E22" s="16">
        <f>IF('Eingabe Daten'!H22="","",'Eingabe Daten'!H22)</f>
        <v>74.003</v>
      </c>
      <c r="F22" s="16">
        <f>IF('Eingabe Daten'!I22="","",'Eingabe Daten'!I22)</f>
        <v>74</v>
      </c>
      <c r="H22" s="16">
        <f t="shared" si="28"/>
        <v>74.007400000000004</v>
      </c>
      <c r="I22" s="16">
        <f t="shared" si="1"/>
        <v>6.2481997407259548E-3</v>
      </c>
      <c r="J22" s="16">
        <f t="shared" si="29"/>
        <v>1.8000000000000682E-2</v>
      </c>
      <c r="L22" s="16">
        <f t="shared" si="26"/>
        <v>18</v>
      </c>
      <c r="M22" s="16">
        <f t="shared" si="3"/>
        <v>74.001176000000001</v>
      </c>
      <c r="N22" s="16">
        <f t="shared" si="4"/>
        <v>74.007400000000004</v>
      </c>
      <c r="O22" s="16">
        <f t="shared" ca="1" si="5"/>
        <v>74.014585480000008</v>
      </c>
      <c r="P22" s="16">
        <f t="shared" ca="1" si="6"/>
        <v>73.987766519999994</v>
      </c>
      <c r="Q22" s="16">
        <f t="shared" si="7"/>
        <v>2.3240000000000122E-2</v>
      </c>
      <c r="R22" s="16">
        <f t="shared" si="19"/>
        <v>1.8000000000000682E-2</v>
      </c>
      <c r="S22" s="16">
        <f t="shared" ca="1" si="8"/>
        <v>4.9152600000000261E-2</v>
      </c>
      <c r="V22" s="27">
        <v>18</v>
      </c>
      <c r="W22" s="16">
        <f t="shared" si="20"/>
        <v>73.992999999999995</v>
      </c>
      <c r="X22" s="16">
        <f t="shared" si="9"/>
        <v>0</v>
      </c>
      <c r="Y22" s="16">
        <f t="shared" si="10"/>
        <v>0</v>
      </c>
      <c r="AC22" s="27">
        <f>IF($C$13="","",$C$13)</f>
        <v>73.995000000000005</v>
      </c>
      <c r="AD22" s="27"/>
      <c r="AE22" s="27"/>
      <c r="AF22" s="27">
        <f>IF($D$10="","",$D$10)</f>
        <v>73.997</v>
      </c>
      <c r="AG22" s="27"/>
      <c r="AI22" s="27">
        <f>IF($C$9="","",$C$9)</f>
        <v>74.007000000000005</v>
      </c>
      <c r="AJ22" s="27"/>
      <c r="AK22" s="27"/>
      <c r="AL22" s="27">
        <f>IF($D$8="","",$D$8)</f>
        <v>73.992999999999995</v>
      </c>
      <c r="AM22" s="16">
        <v>0.70090001821517944</v>
      </c>
      <c r="AN22" s="16">
        <v>0.21310000121593475</v>
      </c>
      <c r="AO22" s="16">
        <v>4.3999999761581421E-2</v>
      </c>
      <c r="AP22" s="16">
        <v>0.88609999418258667</v>
      </c>
      <c r="AQ22" s="16">
        <v>4.3200001120567322E-2</v>
      </c>
      <c r="AR22" s="41">
        <v>3</v>
      </c>
      <c r="AS22" s="41">
        <f ca="1">six_AS3(AT89)</f>
        <v>1.0229999999999999</v>
      </c>
      <c r="AT22" s="41">
        <f ca="1">six_AI3(AT89)</f>
        <v>2.5750000000000002</v>
      </c>
      <c r="AU22" s="41">
        <v>0</v>
      </c>
      <c r="AV22" s="41">
        <v>1.6930000000000001</v>
      </c>
      <c r="AW22" s="41">
        <v>0.45879998803138733</v>
      </c>
      <c r="AX22" s="41">
        <v>0.73900002241134644</v>
      </c>
      <c r="AY22" s="41">
        <v>0.75529998540878296</v>
      </c>
      <c r="AZ22" s="16">
        <v>0.82260000705718994</v>
      </c>
      <c r="BA22" s="16">
        <v>0.20970000326633453</v>
      </c>
      <c r="BB22" s="16">
        <v>0.46880000829696655</v>
      </c>
      <c r="BC22" s="16">
        <v>0.86809998750686646</v>
      </c>
      <c r="BD22" s="16">
        <v>18</v>
      </c>
      <c r="BE22" s="16">
        <f t="shared" si="11"/>
        <v>18</v>
      </c>
      <c r="BF22" s="16">
        <f>IF('Eingabe Daten'!E22&lt;&gt;"",'Eingabe Daten'!E22,BF21)</f>
        <v>74.006</v>
      </c>
      <c r="BG22" s="16">
        <f>IF('Eingabe Daten'!F22&lt;&gt;"",'Eingabe Daten'!F22,BG21)</f>
        <v>74.010000000000005</v>
      </c>
      <c r="BH22" s="16">
        <f>IF('Eingabe Daten'!G22&lt;&gt;"",'Eingabe Daten'!G22,BH21)</f>
        <v>74.018000000000001</v>
      </c>
      <c r="BI22" s="16">
        <f>IF('Eingabe Daten'!H22&lt;&gt;"",'Eingabe Daten'!H22,BI21)</f>
        <v>74.003</v>
      </c>
      <c r="BJ22" s="16">
        <f>IF('Eingabe Daten'!I22&lt;&gt;"",'Eingabe Daten'!I22,BJ21)</f>
        <v>74</v>
      </c>
      <c r="BK22" s="16">
        <v>0.82840001583099365</v>
      </c>
      <c r="BL22" s="16">
        <f t="shared" si="12"/>
        <v>74.05</v>
      </c>
      <c r="BM22" s="16">
        <f t="shared" si="21"/>
        <v>73.95</v>
      </c>
      <c r="BN22" s="16">
        <f t="shared" ref="BN22:BT37" si="30">BN21</f>
        <v>73.990997619888844</v>
      </c>
      <c r="BO22" s="16">
        <f t="shared" si="30"/>
        <v>74.011354380111129</v>
      </c>
      <c r="BP22" s="16">
        <f t="shared" si="30"/>
        <v>73.980819239777716</v>
      </c>
      <c r="BQ22" s="16">
        <f t="shared" si="30"/>
        <v>74.021532760222257</v>
      </c>
      <c r="BR22" s="16">
        <f t="shared" si="30"/>
        <v>73.970640859666574</v>
      </c>
      <c r="BS22" s="16">
        <f t="shared" si="30"/>
        <v>74.0317111403334</v>
      </c>
      <c r="BT22" s="16">
        <f t="shared" si="30"/>
        <v>74.001175999999987</v>
      </c>
      <c r="BU22" s="16">
        <v>0.41049998998641968</v>
      </c>
      <c r="BV22" s="16">
        <v>0.4625999927520752</v>
      </c>
      <c r="BW22" s="16">
        <v>0.34889999032020569</v>
      </c>
      <c r="BX22" s="16">
        <v>0.24930000305175781</v>
      </c>
      <c r="BY22" s="16">
        <v>0.80709999799728394</v>
      </c>
      <c r="BZ22" s="16">
        <v>0.54439997673034668</v>
      </c>
      <c r="CA22" s="16">
        <v>0.53829997777938843</v>
      </c>
      <c r="CB22" s="16">
        <v>0.62669998407363892</v>
      </c>
      <c r="CC22" s="16">
        <v>8.8200002908706665E-2</v>
      </c>
      <c r="CD22" s="16">
        <v>0.71109998226165771</v>
      </c>
      <c r="CE22" s="16">
        <v>18</v>
      </c>
      <c r="CF22" s="16">
        <f t="shared" si="14"/>
        <v>73.984999999999999</v>
      </c>
      <c r="CG22" s="16">
        <f t="shared" si="24"/>
        <v>18</v>
      </c>
      <c r="CH22" s="16">
        <f t="shared" si="15"/>
        <v>5.6001866784312314E-2</v>
      </c>
      <c r="CI22" s="16">
        <f t="shared" si="16"/>
        <v>0.94399813321568771</v>
      </c>
      <c r="CJ22" s="16">
        <f t="shared" si="25"/>
        <v>8.7204424286350224E-2</v>
      </c>
      <c r="CK22" s="16">
        <f t="shared" si="17"/>
        <v>-186.26546629228855</v>
      </c>
      <c r="CL22" s="16">
        <f t="shared" si="18"/>
        <v>-1.4706943239804935</v>
      </c>
      <c r="CM22" s="16">
        <v>0.25799998641014099</v>
      </c>
      <c r="CN22" s="16">
        <v>5.7599999010562897E-2</v>
      </c>
      <c r="CO22" s="16">
        <v>0.27529999613761902</v>
      </c>
      <c r="CP22" s="16">
        <v>0.96069997549057007</v>
      </c>
      <c r="CQ22" s="16">
        <v>0.32699999213218689</v>
      </c>
      <c r="CR22" s="16">
        <v>0.64770001173019409</v>
      </c>
      <c r="CS22" s="16">
        <v>0.36349999904632568</v>
      </c>
      <c r="CT22" s="16">
        <v>0.37000000476837158</v>
      </c>
      <c r="CU22" s="41">
        <v>0.32690000534057617</v>
      </c>
      <c r="CV22" s="16">
        <v>0.21480000019073486</v>
      </c>
    </row>
    <row r="23" spans="1:100" x14ac:dyDescent="0.35">
      <c r="A23" s="16">
        <v>19</v>
      </c>
      <c r="B23" s="16">
        <f>IF('Eingabe Daten'!E23="","",'Eingabe Daten'!E23)</f>
        <v>73.983999999999995</v>
      </c>
      <c r="C23" s="16">
        <f>IF('Eingabe Daten'!F23="","",'Eingabe Daten'!F23)</f>
        <v>74.001999999999995</v>
      </c>
      <c r="D23" s="16">
        <f>IF('Eingabe Daten'!G23="","",'Eingabe Daten'!G23)</f>
        <v>74.003</v>
      </c>
      <c r="E23" s="16">
        <f>IF('Eingabe Daten'!H23="","",'Eingabe Daten'!H23)</f>
        <v>74.004999999999995</v>
      </c>
      <c r="F23" s="16">
        <f>IF('Eingabe Daten'!I23="","",'Eingabe Daten'!I23)</f>
        <v>73.997</v>
      </c>
      <c r="H23" s="16">
        <f t="shared" si="28"/>
        <v>73.998199999999997</v>
      </c>
      <c r="I23" s="16">
        <f t="shared" si="1"/>
        <v>7.5736384915053327E-3</v>
      </c>
      <c r="J23" s="16">
        <f t="shared" si="29"/>
        <v>2.1000000000000796E-2</v>
      </c>
      <c r="L23" s="16">
        <f t="shared" si="26"/>
        <v>19</v>
      </c>
      <c r="M23" s="16">
        <f t="shared" si="3"/>
        <v>74.001176000000001</v>
      </c>
      <c r="N23" s="16">
        <f t="shared" si="4"/>
        <v>73.998199999999997</v>
      </c>
      <c r="O23" s="16">
        <f t="shared" ca="1" si="5"/>
        <v>74.014585480000008</v>
      </c>
      <c r="P23" s="16">
        <f t="shared" ca="1" si="6"/>
        <v>73.987766519999994</v>
      </c>
      <c r="Q23" s="16">
        <f t="shared" si="7"/>
        <v>2.3240000000000122E-2</v>
      </c>
      <c r="R23" s="16">
        <f t="shared" si="19"/>
        <v>2.1000000000000796E-2</v>
      </c>
      <c r="S23" s="16">
        <f t="shared" ca="1" si="8"/>
        <v>4.9152600000000261E-2</v>
      </c>
      <c r="V23" s="27">
        <v>19</v>
      </c>
      <c r="W23" s="16">
        <f t="shared" si="20"/>
        <v>74.015000000000001</v>
      </c>
      <c r="X23" s="16">
        <f t="shared" si="9"/>
        <v>0</v>
      </c>
      <c r="Y23" s="16">
        <f t="shared" si="10"/>
        <v>0</v>
      </c>
      <c r="AB23" s="27" t="s">
        <v>91</v>
      </c>
      <c r="AC23" s="27">
        <f>IF($B$14="","",$B$14)</f>
        <v>73.998000000000005</v>
      </c>
      <c r="AD23" s="27"/>
      <c r="AE23" s="27" t="s">
        <v>88</v>
      </c>
      <c r="AF23" s="27">
        <f>IF($B$11="","",$B$11)</f>
        <v>73.995000000000005</v>
      </c>
      <c r="AG23" s="27"/>
      <c r="AH23" s="27"/>
      <c r="AI23" s="27">
        <f>IF($D$9="","",$D$9)</f>
        <v>74.015000000000001</v>
      </c>
      <c r="AJ23" s="27"/>
      <c r="AK23" s="27"/>
      <c r="AL23" s="27">
        <f>IF($E$8="","",$E$8)</f>
        <v>74.015000000000001</v>
      </c>
      <c r="AM23" s="16">
        <v>0.21240000426769257</v>
      </c>
      <c r="AN23" s="16">
        <v>0.42320001125335693</v>
      </c>
      <c r="AO23" s="16">
        <v>0.61750000715255737</v>
      </c>
      <c r="AP23" s="16">
        <v>0.24150000512599945</v>
      </c>
      <c r="AQ23" s="16">
        <v>0.68620002269744873</v>
      </c>
      <c r="AR23" s="16">
        <v>4</v>
      </c>
      <c r="AS23" s="41">
        <f ca="1">six_AS4(AT89)</f>
        <v>0.72899999999999998</v>
      </c>
      <c r="AT23" s="41">
        <f ca="1">six_AI4(AT89)</f>
        <v>2.282</v>
      </c>
      <c r="AU23" s="16">
        <v>0</v>
      </c>
      <c r="AV23" s="16">
        <v>2.0590000000000002</v>
      </c>
      <c r="AW23" s="16">
        <v>0.5899999737739563</v>
      </c>
      <c r="AX23" s="16">
        <v>0.60290002822875977</v>
      </c>
      <c r="AY23" s="16">
        <v>7.8800000250339508E-2</v>
      </c>
      <c r="AZ23" s="16">
        <v>4.4700000435113907E-2</v>
      </c>
      <c r="BA23" s="16">
        <v>0.15330000221729279</v>
      </c>
      <c r="BB23" s="16">
        <v>0.24629999697208405</v>
      </c>
      <c r="BC23" s="16">
        <v>0.39879998564720154</v>
      </c>
      <c r="BD23" s="16">
        <v>19</v>
      </c>
      <c r="BE23" s="16">
        <f t="shared" si="11"/>
        <v>19</v>
      </c>
      <c r="BF23" s="16">
        <f>IF('Eingabe Daten'!E23&lt;&gt;"",'Eingabe Daten'!E23,BF22)</f>
        <v>73.983999999999995</v>
      </c>
      <c r="BG23" s="16">
        <f>IF('Eingabe Daten'!F23&lt;&gt;"",'Eingabe Daten'!F23,BG22)</f>
        <v>74.001999999999995</v>
      </c>
      <c r="BH23" s="16">
        <f>IF('Eingabe Daten'!G23&lt;&gt;"",'Eingabe Daten'!G23,BH22)</f>
        <v>74.003</v>
      </c>
      <c r="BI23" s="16">
        <f>IF('Eingabe Daten'!H23&lt;&gt;"",'Eingabe Daten'!H23,BI22)</f>
        <v>74.004999999999995</v>
      </c>
      <c r="BJ23" s="16">
        <f>IF('Eingabe Daten'!I23&lt;&gt;"",'Eingabe Daten'!I23,BJ22)</f>
        <v>73.997</v>
      </c>
      <c r="BK23" s="16">
        <v>0.58399999141693115</v>
      </c>
      <c r="BL23" s="16">
        <f t="shared" si="12"/>
        <v>74.05</v>
      </c>
      <c r="BM23" s="16">
        <f t="shared" si="21"/>
        <v>73.95</v>
      </c>
      <c r="BN23" s="16">
        <f t="shared" si="30"/>
        <v>73.990997619888844</v>
      </c>
      <c r="BO23" s="16">
        <f t="shared" si="30"/>
        <v>74.011354380111129</v>
      </c>
      <c r="BP23" s="16">
        <f t="shared" si="30"/>
        <v>73.980819239777716</v>
      </c>
      <c r="BQ23" s="16">
        <f t="shared" si="30"/>
        <v>74.021532760222257</v>
      </c>
      <c r="BR23" s="16">
        <f t="shared" si="30"/>
        <v>73.970640859666574</v>
      </c>
      <c r="BS23" s="16">
        <f t="shared" si="30"/>
        <v>74.0317111403334</v>
      </c>
      <c r="BT23" s="16">
        <f t="shared" si="30"/>
        <v>74.001175999999987</v>
      </c>
      <c r="BU23" s="16">
        <v>0.28769999742507935</v>
      </c>
      <c r="BV23" s="16">
        <v>0.83639997243881226</v>
      </c>
      <c r="BW23" s="16">
        <v>0.89810001850128174</v>
      </c>
      <c r="BX23" s="16">
        <v>0.52670001983642578</v>
      </c>
      <c r="BY23" s="16">
        <v>0.38760000467300415</v>
      </c>
      <c r="BZ23" s="16">
        <v>2.79999990016222E-3</v>
      </c>
      <c r="CA23" s="16">
        <v>0.25090000033378601</v>
      </c>
      <c r="CB23" s="16">
        <v>0.16290000081062317</v>
      </c>
      <c r="CC23" s="16">
        <v>0.64520001411437988</v>
      </c>
      <c r="CD23" s="16">
        <v>0.98119997978210449</v>
      </c>
      <c r="CE23" s="16">
        <v>19</v>
      </c>
      <c r="CF23" s="16">
        <f t="shared" si="14"/>
        <v>73.984999999999999</v>
      </c>
      <c r="CG23" s="16">
        <f t="shared" si="24"/>
        <v>19</v>
      </c>
      <c r="CH23" s="16">
        <f t="shared" si="15"/>
        <v>5.6001866784312314E-2</v>
      </c>
      <c r="CI23" s="16">
        <f t="shared" si="16"/>
        <v>0.94399813321568771</v>
      </c>
      <c r="CJ23" s="16">
        <f t="shared" si="25"/>
        <v>8.7204424286350224E-2</v>
      </c>
      <c r="CK23" s="16">
        <f t="shared" si="17"/>
        <v>-196.90920722327647</v>
      </c>
      <c r="CL23" s="16">
        <f t="shared" si="18"/>
        <v>-1.4417921348012674</v>
      </c>
      <c r="CM23" s="16">
        <v>0.31200000643730164</v>
      </c>
      <c r="CN23" s="16">
        <v>0.24070000648498535</v>
      </c>
      <c r="CO23" s="16">
        <v>0.87860000133514404</v>
      </c>
      <c r="CP23" s="16">
        <v>0.12970000505447388</v>
      </c>
      <c r="CQ23" s="16">
        <v>0.56980001926422119</v>
      </c>
      <c r="CR23" s="16">
        <v>0.60699999332427979</v>
      </c>
      <c r="CS23" s="16">
        <v>0.61019998788833618</v>
      </c>
      <c r="CT23" s="16">
        <v>0.69389998912811279</v>
      </c>
      <c r="CU23" s="41">
        <v>0.85009998083114624</v>
      </c>
      <c r="CV23" s="16">
        <v>9.7599998116493225E-2</v>
      </c>
    </row>
    <row r="24" spans="1:100" x14ac:dyDescent="0.35">
      <c r="A24" s="16">
        <v>20</v>
      </c>
      <c r="B24" s="16">
        <f>IF('Eingabe Daten'!E24="","",'Eingabe Daten'!E24)</f>
        <v>74</v>
      </c>
      <c r="C24" s="16">
        <f>IF('Eingabe Daten'!F24="","",'Eingabe Daten'!F24)</f>
        <v>74.010000000000005</v>
      </c>
      <c r="D24" s="16">
        <f>IF('Eingabe Daten'!G24="","",'Eingabe Daten'!G24)</f>
        <v>74.013000000000005</v>
      </c>
      <c r="E24" s="16">
        <f>IF('Eingabe Daten'!H24="","",'Eingabe Daten'!H24)</f>
        <v>74.02</v>
      </c>
      <c r="F24" s="16">
        <f>IF('Eingabe Daten'!I24="","",'Eingabe Daten'!I24)</f>
        <v>74.003</v>
      </c>
      <c r="H24" s="16">
        <f t="shared" si="28"/>
        <v>74.009199999999993</v>
      </c>
      <c r="I24" s="16">
        <f t="shared" si="1"/>
        <v>7.1386273190293462E-3</v>
      </c>
      <c r="J24" s="16">
        <f t="shared" si="29"/>
        <v>1.9999999999996021E-2</v>
      </c>
      <c r="L24" s="16">
        <f t="shared" si="26"/>
        <v>20</v>
      </c>
      <c r="M24" s="16">
        <f t="shared" si="3"/>
        <v>74.001176000000001</v>
      </c>
      <c r="N24" s="16">
        <f t="shared" si="4"/>
        <v>74.009199999999993</v>
      </c>
      <c r="O24" s="16">
        <f t="shared" ca="1" si="5"/>
        <v>74.014585480000008</v>
      </c>
      <c r="P24" s="16">
        <f t="shared" ca="1" si="6"/>
        <v>73.987766519999994</v>
      </c>
      <c r="Q24" s="16">
        <f t="shared" si="7"/>
        <v>2.3240000000000122E-2</v>
      </c>
      <c r="R24" s="16">
        <f t="shared" si="19"/>
        <v>1.9999999999996021E-2</v>
      </c>
      <c r="S24" s="16">
        <f t="shared" ca="1" si="8"/>
        <v>4.9152600000000261E-2</v>
      </c>
      <c r="V24" s="27">
        <v>20</v>
      </c>
      <c r="W24" s="16">
        <f t="shared" si="20"/>
        <v>74.009</v>
      </c>
      <c r="X24" s="16">
        <f t="shared" si="9"/>
        <v>0</v>
      </c>
      <c r="Y24" s="16">
        <f t="shared" si="10"/>
        <v>0</v>
      </c>
      <c r="AC24" s="27">
        <f>IF($C$14="","",$C$14)</f>
        <v>74</v>
      </c>
      <c r="AD24" s="27"/>
      <c r="AF24" s="27">
        <f>IF($C$11="","",$C$11)</f>
        <v>74.006</v>
      </c>
      <c r="AG24" s="27"/>
      <c r="AH24" s="27"/>
      <c r="AI24" s="27">
        <f>IF($E$9="","",$E$9)</f>
        <v>73.989000000000004</v>
      </c>
      <c r="AJ24" s="27"/>
      <c r="AK24" s="27"/>
      <c r="AL24" s="27">
        <f>IF($F$8="","",$F$8)</f>
        <v>74.009</v>
      </c>
      <c r="AM24" s="16">
        <v>0.39449998736381531</v>
      </c>
      <c r="AN24" s="16">
        <v>0.82289999723434448</v>
      </c>
      <c r="AO24" s="16">
        <v>0.26820001006126404</v>
      </c>
      <c r="AP24" s="16">
        <v>0.67849999666213989</v>
      </c>
      <c r="AQ24" s="16">
        <v>0.39620000123977661</v>
      </c>
      <c r="AR24" s="16">
        <v>5</v>
      </c>
      <c r="AS24" s="41">
        <f ca="1">six_AS5(AT89)</f>
        <v>0.57699999999999996</v>
      </c>
      <c r="AT24" s="41">
        <f ca="1">six_AI5(AT89)</f>
        <v>2.1150000000000002</v>
      </c>
      <c r="AU24" s="16">
        <v>0</v>
      </c>
      <c r="AV24" s="16">
        <v>2.3260000000000001</v>
      </c>
      <c r="AW24" s="16">
        <v>0.8343999981880188</v>
      </c>
      <c r="AX24" s="16">
        <v>0.43290001153945923</v>
      </c>
      <c r="AY24" s="16">
        <v>0.83600002527236938</v>
      </c>
      <c r="AZ24" s="16">
        <v>0.21879999339580536</v>
      </c>
      <c r="BA24" s="16">
        <v>0.73119997978210449</v>
      </c>
      <c r="BB24" s="16">
        <v>0.89920002222061157</v>
      </c>
      <c r="BC24" s="16">
        <v>0.21770000457763672</v>
      </c>
      <c r="BD24" s="16">
        <v>20</v>
      </c>
      <c r="BE24" s="16">
        <f t="shared" si="11"/>
        <v>20</v>
      </c>
      <c r="BF24" s="16">
        <f>IF('Eingabe Daten'!E24&lt;&gt;"",'Eingabe Daten'!E24,BF23)</f>
        <v>74</v>
      </c>
      <c r="BG24" s="16">
        <f>IF('Eingabe Daten'!F24&lt;&gt;"",'Eingabe Daten'!F24,BG23)</f>
        <v>74.010000000000005</v>
      </c>
      <c r="BH24" s="16">
        <f>IF('Eingabe Daten'!G24&lt;&gt;"",'Eingabe Daten'!G24,BH23)</f>
        <v>74.013000000000005</v>
      </c>
      <c r="BI24" s="16">
        <f>IF('Eingabe Daten'!H24&lt;&gt;"",'Eingabe Daten'!H24,BI23)</f>
        <v>74.02</v>
      </c>
      <c r="BJ24" s="16">
        <f>IF('Eingabe Daten'!I24&lt;&gt;"",'Eingabe Daten'!I24,BJ23)</f>
        <v>74.003</v>
      </c>
      <c r="BK24" s="16">
        <v>0.982200026512146</v>
      </c>
      <c r="BL24" s="16">
        <f t="shared" si="12"/>
        <v>74.05</v>
      </c>
      <c r="BM24" s="16">
        <f t="shared" si="21"/>
        <v>73.95</v>
      </c>
      <c r="BN24" s="16">
        <f t="shared" si="30"/>
        <v>73.990997619888844</v>
      </c>
      <c r="BO24" s="16">
        <f t="shared" si="30"/>
        <v>74.011354380111129</v>
      </c>
      <c r="BP24" s="16">
        <f t="shared" si="30"/>
        <v>73.980819239777716</v>
      </c>
      <c r="BQ24" s="16">
        <f t="shared" si="30"/>
        <v>74.021532760222257</v>
      </c>
      <c r="BR24" s="16">
        <f t="shared" si="30"/>
        <v>73.970640859666574</v>
      </c>
      <c r="BS24" s="16">
        <f t="shared" si="30"/>
        <v>74.0317111403334</v>
      </c>
      <c r="BT24" s="16">
        <f t="shared" si="30"/>
        <v>74.001175999999987</v>
      </c>
      <c r="BU24" s="16">
        <v>0.96579998731613159</v>
      </c>
      <c r="BV24" s="16">
        <v>0.87139999866485596</v>
      </c>
      <c r="BW24" s="16">
        <v>0.52289998531341553</v>
      </c>
      <c r="BX24" s="16">
        <v>0.65100002288818359</v>
      </c>
      <c r="BY24" s="16">
        <v>0.45669999718666077</v>
      </c>
      <c r="BZ24" s="16">
        <v>0.15659999847412109</v>
      </c>
      <c r="CA24" s="16">
        <v>0.64310002326965332</v>
      </c>
      <c r="CB24" s="16">
        <v>0.61269998550415039</v>
      </c>
      <c r="CC24" s="16">
        <v>0.85399997234344482</v>
      </c>
      <c r="CD24" s="16">
        <v>0.36730000376701355</v>
      </c>
      <c r="CE24" s="16">
        <v>20</v>
      </c>
      <c r="CF24" s="16">
        <f t="shared" si="14"/>
        <v>73.984999999999999</v>
      </c>
      <c r="CG24" s="16">
        <f t="shared" si="24"/>
        <v>20</v>
      </c>
      <c r="CH24" s="16">
        <f t="shared" si="15"/>
        <v>5.6001866784312314E-2</v>
      </c>
      <c r="CI24" s="16">
        <f t="shared" si="16"/>
        <v>0.94399813321568771</v>
      </c>
      <c r="CJ24" s="16">
        <f t="shared" si="25"/>
        <v>8.7204424286350224E-2</v>
      </c>
      <c r="CK24" s="16">
        <f t="shared" si="17"/>
        <v>-207.55294815426439</v>
      </c>
      <c r="CL24" s="16">
        <f t="shared" si="18"/>
        <v>-1.4140465240787279</v>
      </c>
      <c r="CM24" s="16">
        <v>5.3199999034404755E-2</v>
      </c>
      <c r="CN24" s="16">
        <v>0.50590002536773682</v>
      </c>
      <c r="CO24" s="16">
        <v>5.469999834895134E-2</v>
      </c>
      <c r="CP24" s="16">
        <v>0.375</v>
      </c>
      <c r="CQ24" s="16">
        <v>0.4512999951839447</v>
      </c>
      <c r="CR24" s="16">
        <v>0.29800000786781311</v>
      </c>
      <c r="CS24" s="16">
        <v>0.96840000152587891</v>
      </c>
      <c r="CT24" s="16">
        <v>1.2900000438094139E-2</v>
      </c>
      <c r="CU24" s="41">
        <v>0.6500999927520752</v>
      </c>
      <c r="CV24" s="16">
        <v>0.61409997940063477</v>
      </c>
    </row>
    <row r="25" spans="1:100" x14ac:dyDescent="0.35">
      <c r="A25" s="16">
        <v>21</v>
      </c>
      <c r="B25" s="16">
        <f>IF('Eingabe Daten'!E25="","",'Eingabe Daten'!E25)</f>
        <v>73.981999999999999</v>
      </c>
      <c r="C25" s="16">
        <f>IF('Eingabe Daten'!F25="","",'Eingabe Daten'!F25)</f>
        <v>74.001000000000005</v>
      </c>
      <c r="D25" s="16">
        <f>IF('Eingabe Daten'!G25="","",'Eingabe Daten'!G25)</f>
        <v>74.015000000000001</v>
      </c>
      <c r="E25" s="16">
        <f>IF('Eingabe Daten'!H25="","",'Eingabe Daten'!H25)</f>
        <v>74.004999999999995</v>
      </c>
      <c r="F25" s="16">
        <f>IF('Eingabe Daten'!I25="","",'Eingabe Daten'!I25)</f>
        <v>73.995999999999995</v>
      </c>
      <c r="H25" s="16">
        <f t="shared" si="28"/>
        <v>73.999799999999993</v>
      </c>
      <c r="I25" s="16">
        <f t="shared" si="1"/>
        <v>1.0870142593361347E-2</v>
      </c>
      <c r="J25" s="16">
        <f t="shared" si="29"/>
        <v>3.3000000000001251E-2</v>
      </c>
      <c r="L25" s="16">
        <f t="shared" si="26"/>
        <v>21</v>
      </c>
      <c r="M25" s="16">
        <f t="shared" si="3"/>
        <v>74.001176000000001</v>
      </c>
      <c r="N25" s="16">
        <f t="shared" si="4"/>
        <v>73.999799999999993</v>
      </c>
      <c r="O25" s="16">
        <f t="shared" ca="1" si="5"/>
        <v>74.014585480000008</v>
      </c>
      <c r="P25" s="16">
        <f t="shared" ca="1" si="6"/>
        <v>73.987766519999994</v>
      </c>
      <c r="Q25" s="16">
        <f t="shared" si="7"/>
        <v>2.3240000000000122E-2</v>
      </c>
      <c r="R25" s="16">
        <f t="shared" si="19"/>
        <v>3.3000000000001251E-2</v>
      </c>
      <c r="S25" s="16">
        <f t="shared" ca="1" si="8"/>
        <v>4.9152600000000261E-2</v>
      </c>
      <c r="V25" s="27">
        <v>21</v>
      </c>
      <c r="W25" s="16">
        <f t="shared" si="20"/>
        <v>73.992000000000004</v>
      </c>
      <c r="X25" s="16">
        <f t="shared" si="9"/>
        <v>0</v>
      </c>
      <c r="Y25" s="16">
        <f t="shared" si="10"/>
        <v>0</v>
      </c>
      <c r="AB25" s="27" t="s">
        <v>92</v>
      </c>
      <c r="AC25" s="27">
        <f>IF($B$15="","",$B$15)</f>
        <v>73.994</v>
      </c>
      <c r="AD25" s="27"/>
      <c r="AE25" s="27"/>
      <c r="AF25" s="27">
        <f>IF($D$11="","",$D$11)</f>
        <v>73.994</v>
      </c>
      <c r="AG25" s="27"/>
      <c r="AH25" s="27" t="s">
        <v>87</v>
      </c>
      <c r="AI25" s="27">
        <f>IF($B$10="","",$B$10)</f>
        <v>74.009</v>
      </c>
      <c r="AJ25" s="27"/>
      <c r="AK25" s="27" t="s">
        <v>86</v>
      </c>
      <c r="AL25" s="27">
        <f>IF($B$9="","",$B$9)</f>
        <v>73.992000000000004</v>
      </c>
      <c r="AM25" s="16">
        <v>0.53329998254776001</v>
      </c>
      <c r="AN25" s="16">
        <v>2.9500000178813934E-2</v>
      </c>
      <c r="AO25" s="16">
        <v>0.71689999103546143</v>
      </c>
      <c r="AP25" s="16">
        <v>0.3140999972820282</v>
      </c>
      <c r="AQ25" s="16">
        <v>0.9812999963760376</v>
      </c>
      <c r="AR25" s="16">
        <v>0.29109999537467957</v>
      </c>
      <c r="AS25" s="16">
        <v>0.36489999294281006</v>
      </c>
      <c r="AT25" s="16">
        <v>0.32179999351501465</v>
      </c>
      <c r="AU25" s="16">
        <v>0.35400000214576721</v>
      </c>
      <c r="AV25" s="16">
        <v>0.23569999635219574</v>
      </c>
      <c r="AW25" s="16">
        <v>0.59289997816085815</v>
      </c>
      <c r="AX25" s="16">
        <v>0.70230001211166382</v>
      </c>
      <c r="AY25" s="16">
        <v>0.26820001006126404</v>
      </c>
      <c r="AZ25" s="16">
        <v>0.57539999485015869</v>
      </c>
      <c r="BA25" s="16">
        <v>0.57690000534057617</v>
      </c>
      <c r="BB25" s="16">
        <v>0.99080002307891846</v>
      </c>
      <c r="BC25" s="16">
        <v>0.93140000104904175</v>
      </c>
      <c r="BD25" s="16">
        <v>21</v>
      </c>
      <c r="BE25" s="16">
        <f t="shared" si="11"/>
        <v>21</v>
      </c>
      <c r="BF25" s="16">
        <f>IF('Eingabe Daten'!E25&lt;&gt;"",'Eingabe Daten'!E25,BF24)</f>
        <v>73.981999999999999</v>
      </c>
      <c r="BG25" s="16">
        <f>IF('Eingabe Daten'!F25&lt;&gt;"",'Eingabe Daten'!F25,BG24)</f>
        <v>74.001000000000005</v>
      </c>
      <c r="BH25" s="16">
        <f>IF('Eingabe Daten'!G25&lt;&gt;"",'Eingabe Daten'!G25,BH24)</f>
        <v>74.015000000000001</v>
      </c>
      <c r="BI25" s="16">
        <f>IF('Eingabe Daten'!H25&lt;&gt;"",'Eingabe Daten'!H25,BI24)</f>
        <v>74.004999999999995</v>
      </c>
      <c r="BJ25" s="16">
        <f>IF('Eingabe Daten'!I25&lt;&gt;"",'Eingabe Daten'!I25,BJ24)</f>
        <v>73.995999999999995</v>
      </c>
      <c r="BK25" s="16">
        <v>0.25</v>
      </c>
      <c r="BL25" s="16">
        <f t="shared" si="12"/>
        <v>74.05</v>
      </c>
      <c r="BM25" s="16">
        <f t="shared" si="21"/>
        <v>73.95</v>
      </c>
      <c r="BN25" s="16">
        <f t="shared" si="30"/>
        <v>73.990997619888844</v>
      </c>
      <c r="BO25" s="16">
        <f t="shared" si="30"/>
        <v>74.011354380111129</v>
      </c>
      <c r="BP25" s="16">
        <f t="shared" si="30"/>
        <v>73.980819239777716</v>
      </c>
      <c r="BQ25" s="16">
        <f t="shared" si="30"/>
        <v>74.021532760222257</v>
      </c>
      <c r="BR25" s="16">
        <f t="shared" si="30"/>
        <v>73.970640859666574</v>
      </c>
      <c r="BS25" s="16">
        <f t="shared" si="30"/>
        <v>74.0317111403334</v>
      </c>
      <c r="BT25" s="16">
        <f t="shared" si="30"/>
        <v>74.001175999999987</v>
      </c>
      <c r="BU25" s="16">
        <v>0.8101000189781189</v>
      </c>
      <c r="BV25" s="16">
        <v>0.76990002393722534</v>
      </c>
      <c r="BW25" s="16">
        <v>0.40770000219345093</v>
      </c>
      <c r="BX25" s="16">
        <v>0.62999999523162842</v>
      </c>
      <c r="BY25" s="16">
        <v>0.49369999766349792</v>
      </c>
      <c r="BZ25" s="16">
        <v>0.49860000610351563</v>
      </c>
      <c r="CA25" s="16">
        <v>0.13320000469684601</v>
      </c>
      <c r="CB25" s="16">
        <v>0.96950000524520874</v>
      </c>
      <c r="CC25" s="16">
        <v>0.17769999802112579</v>
      </c>
      <c r="CD25" s="16">
        <v>0.58960002660751343</v>
      </c>
      <c r="CE25" s="16">
        <v>21</v>
      </c>
      <c r="CF25" s="16">
        <f t="shared" si="14"/>
        <v>73.986000000000004</v>
      </c>
      <c r="CG25" s="16">
        <f t="shared" si="24"/>
        <v>21</v>
      </c>
      <c r="CH25" s="16">
        <f t="shared" si="15"/>
        <v>6.7980282773707948E-2</v>
      </c>
      <c r="CI25" s="16">
        <f t="shared" si="16"/>
        <v>0.93201971722629207</v>
      </c>
      <c r="CJ25" s="16">
        <f t="shared" si="25"/>
        <v>8.7204424286350224E-2</v>
      </c>
      <c r="CK25" s="16">
        <f t="shared" si="17"/>
        <v>-210.24954927470856</v>
      </c>
      <c r="CL25" s="16">
        <f t="shared" si="18"/>
        <v>-1.3873486884961133</v>
      </c>
      <c r="CM25" s="16">
        <v>0.68159997463226318</v>
      </c>
      <c r="CN25" s="16">
        <v>0.1096000000834465</v>
      </c>
      <c r="CO25" s="16">
        <v>0.65100002288818359</v>
      </c>
      <c r="CP25" s="16">
        <v>0.73820000886917114</v>
      </c>
      <c r="CQ25" s="16">
        <v>0.78009998798370361</v>
      </c>
      <c r="CR25" s="16">
        <v>0.43160000443458557</v>
      </c>
      <c r="CS25" s="16">
        <v>8.2800000905990601E-2</v>
      </c>
      <c r="CT25" s="16">
        <v>0.49979999661445618</v>
      </c>
      <c r="CU25" s="41">
        <v>0.5746999979019165</v>
      </c>
      <c r="CV25" s="16">
        <v>5.9700001031160355E-2</v>
      </c>
    </row>
    <row r="26" spans="1:100" x14ac:dyDescent="0.35">
      <c r="A26" s="16">
        <v>22</v>
      </c>
      <c r="B26" s="16">
        <f>IF('Eingabe Daten'!E26="","",'Eingabe Daten'!E26)</f>
        <v>74.004000000000005</v>
      </c>
      <c r="C26" s="16">
        <f>IF('Eingabe Daten'!F26="","",'Eingabe Daten'!F26)</f>
        <v>73.998999999999995</v>
      </c>
      <c r="D26" s="16">
        <f>IF('Eingabe Daten'!G26="","",'Eingabe Daten'!G26)</f>
        <v>73.989999999999995</v>
      </c>
      <c r="E26" s="16">
        <f>IF('Eingabe Daten'!H26="","",'Eingabe Daten'!H26)</f>
        <v>74.006</v>
      </c>
      <c r="F26" s="16">
        <f>IF('Eingabe Daten'!I26="","",'Eingabe Daten'!I26)</f>
        <v>74.009</v>
      </c>
      <c r="H26" s="16">
        <f t="shared" si="28"/>
        <v>74.00160000000001</v>
      </c>
      <c r="I26" s="16">
        <f t="shared" si="1"/>
        <v>6.651315659328973E-3</v>
      </c>
      <c r="J26" s="16">
        <f t="shared" si="29"/>
        <v>1.9000000000005457E-2</v>
      </c>
      <c r="L26" s="16">
        <f t="shared" si="26"/>
        <v>22</v>
      </c>
      <c r="M26" s="16">
        <f t="shared" si="3"/>
        <v>74.001176000000001</v>
      </c>
      <c r="N26" s="16">
        <f t="shared" si="4"/>
        <v>74.00160000000001</v>
      </c>
      <c r="O26" s="16">
        <f t="shared" ca="1" si="5"/>
        <v>74.014585480000008</v>
      </c>
      <c r="P26" s="16">
        <f t="shared" ca="1" si="6"/>
        <v>73.987766519999994</v>
      </c>
      <c r="Q26" s="16">
        <f t="shared" si="7"/>
        <v>2.3240000000000122E-2</v>
      </c>
      <c r="R26" s="16">
        <f t="shared" si="19"/>
        <v>1.9000000000005457E-2</v>
      </c>
      <c r="S26" s="16">
        <f t="shared" ca="1" si="8"/>
        <v>4.9152600000000261E-2</v>
      </c>
      <c r="V26" s="27">
        <v>22</v>
      </c>
      <c r="W26" s="16">
        <f t="shared" si="20"/>
        <v>74.007000000000005</v>
      </c>
      <c r="X26" s="16">
        <f t="shared" si="9"/>
        <v>0</v>
      </c>
      <c r="Y26" s="16">
        <f t="shared" si="10"/>
        <v>0</v>
      </c>
      <c r="AC26" s="27">
        <f>IF($C$15="","",$C$15)</f>
        <v>73.998000000000005</v>
      </c>
      <c r="AD26" s="27"/>
      <c r="AE26" s="27" t="s">
        <v>89</v>
      </c>
      <c r="AF26" s="27">
        <f>IF($B$12="","",$B$12)</f>
        <v>73.984999999999999</v>
      </c>
      <c r="AG26" s="27"/>
      <c r="AI26" s="27">
        <f>IF($C$10="","",$C$10)</f>
        <v>73.994</v>
      </c>
      <c r="AJ26" s="27"/>
      <c r="AL26" s="27">
        <f>IF($C$9="","",$C$9)</f>
        <v>74.007000000000005</v>
      </c>
      <c r="AM26" s="16">
        <v>0.41249999403953552</v>
      </c>
      <c r="AN26" s="16">
        <v>0.11829999834299088</v>
      </c>
      <c r="AO26" s="16">
        <v>0.1460999995470047</v>
      </c>
      <c r="AP26" s="16">
        <v>0.31459999084472656</v>
      </c>
      <c r="AQ26" s="16">
        <v>0.99080002307891846</v>
      </c>
      <c r="AR26" s="16">
        <v>0.60439997911453247</v>
      </c>
      <c r="AS26" s="16">
        <v>0.27500000596046448</v>
      </c>
      <c r="AT26" s="16">
        <v>0.41639998555183411</v>
      </c>
      <c r="AU26" s="16">
        <v>0.47009998559951782</v>
      </c>
      <c r="AV26" s="16">
        <v>6.3299998641014099E-2</v>
      </c>
      <c r="AW26" s="16">
        <v>0.45820000767707825</v>
      </c>
      <c r="AX26" s="16">
        <v>0.43740001320838928</v>
      </c>
      <c r="AY26" s="16">
        <v>0.94510000944137573</v>
      </c>
      <c r="AZ26" s="16">
        <v>0.27309998869895935</v>
      </c>
      <c r="BA26" s="16">
        <v>0.17360000312328339</v>
      </c>
      <c r="BB26" s="16">
        <v>0.50609999895095825</v>
      </c>
      <c r="BC26" s="16">
        <v>0.34380000829696655</v>
      </c>
      <c r="BD26" s="16">
        <v>22</v>
      </c>
      <c r="BE26" s="16">
        <f t="shared" si="11"/>
        <v>22</v>
      </c>
      <c r="BF26" s="16">
        <f>IF('Eingabe Daten'!E26&lt;&gt;"",'Eingabe Daten'!E26,BF25)</f>
        <v>74.004000000000005</v>
      </c>
      <c r="BG26" s="16">
        <f>IF('Eingabe Daten'!F26&lt;&gt;"",'Eingabe Daten'!F26,BG25)</f>
        <v>73.998999999999995</v>
      </c>
      <c r="BH26" s="16">
        <f>IF('Eingabe Daten'!G26&lt;&gt;"",'Eingabe Daten'!G26,BH25)</f>
        <v>73.989999999999995</v>
      </c>
      <c r="BI26" s="16">
        <f>IF('Eingabe Daten'!H26&lt;&gt;"",'Eingabe Daten'!H26,BI25)</f>
        <v>74.006</v>
      </c>
      <c r="BJ26" s="16">
        <f>IF('Eingabe Daten'!I26&lt;&gt;"",'Eingabe Daten'!I26,BJ25)</f>
        <v>74.009</v>
      </c>
      <c r="BK26" s="16">
        <v>0.5130000114440918</v>
      </c>
      <c r="BL26" s="16">
        <f t="shared" si="12"/>
        <v>74.05</v>
      </c>
      <c r="BM26" s="16">
        <f t="shared" si="21"/>
        <v>73.95</v>
      </c>
      <c r="BN26" s="16">
        <f t="shared" si="30"/>
        <v>73.990997619888844</v>
      </c>
      <c r="BO26" s="16">
        <f t="shared" si="30"/>
        <v>74.011354380111129</v>
      </c>
      <c r="BP26" s="16">
        <f t="shared" si="30"/>
        <v>73.980819239777716</v>
      </c>
      <c r="BQ26" s="16">
        <f t="shared" si="30"/>
        <v>74.021532760222257</v>
      </c>
      <c r="BR26" s="16">
        <f t="shared" si="30"/>
        <v>73.970640859666574</v>
      </c>
      <c r="BS26" s="16">
        <f t="shared" si="30"/>
        <v>74.0317111403334</v>
      </c>
      <c r="BT26" s="16">
        <f t="shared" si="30"/>
        <v>74.001175999999987</v>
      </c>
      <c r="BU26" s="16">
        <v>0.39660000801086426</v>
      </c>
      <c r="BV26" s="16">
        <v>0.25949999690055847</v>
      </c>
      <c r="BW26" s="16">
        <v>6.7400000989437103E-2</v>
      </c>
      <c r="BX26" s="16">
        <v>0.64120000600814819</v>
      </c>
      <c r="BY26" s="16">
        <v>0.36480000615119934</v>
      </c>
      <c r="BZ26" s="16">
        <v>0.54640001058578491</v>
      </c>
      <c r="CA26" s="16">
        <v>0.88169997930526733</v>
      </c>
      <c r="CB26" s="16">
        <v>0.42309999465942383</v>
      </c>
      <c r="CC26" s="16">
        <v>0.59450000524520874</v>
      </c>
      <c r="CD26" s="16">
        <v>0.38089999556541443</v>
      </c>
      <c r="CE26" s="16">
        <v>22</v>
      </c>
      <c r="CF26" s="16">
        <f t="shared" si="14"/>
        <v>73.986000000000004</v>
      </c>
      <c r="CG26" s="16">
        <f t="shared" si="24"/>
        <v>22</v>
      </c>
      <c r="CH26" s="16">
        <f t="shared" si="15"/>
        <v>6.7980282773707948E-2</v>
      </c>
      <c r="CI26" s="16">
        <f t="shared" si="16"/>
        <v>0.93201971722629207</v>
      </c>
      <c r="CJ26" s="16">
        <f t="shared" si="25"/>
        <v>8.7204424286350224E-2</v>
      </c>
      <c r="CK26" s="16">
        <f t="shared" si="17"/>
        <v>-220.50562484908457</v>
      </c>
      <c r="CL26" s="16">
        <f t="shared" si="18"/>
        <v>-1.3616046603405663</v>
      </c>
      <c r="CM26" s="16">
        <v>5.7300001382827759E-2</v>
      </c>
      <c r="CN26" s="16">
        <v>0.10949999839067459</v>
      </c>
      <c r="CO26" s="16">
        <v>0.14589999616146088</v>
      </c>
      <c r="CP26" s="16">
        <v>0.14499999582767487</v>
      </c>
      <c r="CQ26" s="16">
        <v>0.76020002365112305</v>
      </c>
      <c r="CR26" s="16">
        <v>0.26469999551773071</v>
      </c>
      <c r="CS26" s="16">
        <v>0.13860000669956207</v>
      </c>
      <c r="CT26" s="16">
        <v>4.2300000786781311E-2</v>
      </c>
      <c r="CU26" s="41">
        <v>0.69260001182556152</v>
      </c>
      <c r="CV26" s="16">
        <v>0.84450000524520874</v>
      </c>
    </row>
    <row r="27" spans="1:100" x14ac:dyDescent="0.35">
      <c r="A27" s="16">
        <v>23</v>
      </c>
      <c r="B27" s="16">
        <f>IF('Eingabe Daten'!E27="","",'Eingabe Daten'!E27)</f>
        <v>74.010000000000005</v>
      </c>
      <c r="C27" s="16">
        <f>IF('Eingabe Daten'!F27="","",'Eingabe Daten'!F27)</f>
        <v>73.989000000000004</v>
      </c>
      <c r="D27" s="16">
        <f>IF('Eingabe Daten'!G27="","",'Eingabe Daten'!G27)</f>
        <v>73.989999999999995</v>
      </c>
      <c r="E27" s="16">
        <f>IF('Eingabe Daten'!H27="","",'Eingabe Daten'!H27)</f>
        <v>74.009</v>
      </c>
      <c r="F27" s="16">
        <f>IF('Eingabe Daten'!I27="","",'Eingabe Daten'!I27)</f>
        <v>74.013999999999996</v>
      </c>
      <c r="H27" s="16">
        <f t="shared" si="28"/>
        <v>74.002400000000009</v>
      </c>
      <c r="I27" s="16">
        <f t="shared" si="1"/>
        <v>1.0669582934679274E-2</v>
      </c>
      <c r="J27" s="16">
        <f t="shared" si="29"/>
        <v>2.4999999999991473E-2</v>
      </c>
      <c r="L27" s="16">
        <f t="shared" si="26"/>
        <v>23</v>
      </c>
      <c r="M27" s="16">
        <f t="shared" si="3"/>
        <v>74.001176000000001</v>
      </c>
      <c r="N27" s="16">
        <f t="shared" si="4"/>
        <v>74.002400000000009</v>
      </c>
      <c r="O27" s="16">
        <f t="shared" ca="1" si="5"/>
        <v>74.014585480000008</v>
      </c>
      <c r="P27" s="16">
        <f t="shared" ca="1" si="6"/>
        <v>73.987766519999994</v>
      </c>
      <c r="Q27" s="16">
        <f t="shared" si="7"/>
        <v>2.3240000000000122E-2</v>
      </c>
      <c r="R27" s="16">
        <f t="shared" si="19"/>
        <v>2.4999999999991473E-2</v>
      </c>
      <c r="S27" s="16">
        <f t="shared" ca="1" si="8"/>
        <v>4.9152600000000261E-2</v>
      </c>
      <c r="V27" s="27">
        <v>23</v>
      </c>
      <c r="W27" s="16">
        <f t="shared" si="20"/>
        <v>74.015000000000001</v>
      </c>
      <c r="X27" s="16">
        <f t="shared" si="9"/>
        <v>0</v>
      </c>
      <c r="Y27" s="16">
        <f t="shared" si="10"/>
        <v>0</v>
      </c>
      <c r="AB27" s="27" t="s">
        <v>93</v>
      </c>
      <c r="AC27" s="27">
        <f>IF($B$16="","",$B$16)</f>
        <v>74.004000000000005</v>
      </c>
      <c r="AD27" s="27"/>
      <c r="AF27" s="27">
        <f>IF($C$12="","",$C$12)</f>
        <v>74.003</v>
      </c>
      <c r="AG27" s="27"/>
      <c r="AH27" s="27"/>
      <c r="AI27" s="27">
        <f>IF($D$10="","",$D$10)</f>
        <v>73.997</v>
      </c>
      <c r="AJ27" s="27"/>
      <c r="AK27" s="27"/>
      <c r="AL27" s="27">
        <f>IF($D$9="","",$D$9)</f>
        <v>74.015000000000001</v>
      </c>
      <c r="AM27" s="16">
        <v>0.51740002632141113</v>
      </c>
      <c r="AN27" s="16">
        <v>0.80049997568130493</v>
      </c>
      <c r="AO27" s="16">
        <v>0.98360002040863037</v>
      </c>
      <c r="AP27" s="16">
        <v>0.52460002899169922</v>
      </c>
      <c r="AQ27" s="16">
        <v>6.8099997937679291E-2</v>
      </c>
      <c r="AR27" s="16">
        <v>0.62510001659393311</v>
      </c>
      <c r="AS27" s="16">
        <v>0.32940000295639038</v>
      </c>
      <c r="AT27" s="16">
        <v>0.27849999070167542</v>
      </c>
      <c r="AU27" s="16">
        <v>0.68290001153945923</v>
      </c>
      <c r="AV27" s="16">
        <v>0.40209999680519104</v>
      </c>
      <c r="AW27" s="16">
        <v>0.38440001010894775</v>
      </c>
      <c r="AX27" s="16">
        <v>0.2054000049829483</v>
      </c>
      <c r="AY27" s="16">
        <v>0.87599998712539673</v>
      </c>
      <c r="AZ27" s="16">
        <v>0.15129999816417694</v>
      </c>
      <c r="BA27" s="16">
        <v>0.40169999003410339</v>
      </c>
      <c r="BB27" s="16">
        <v>0.60900002717971802</v>
      </c>
      <c r="BC27" s="16">
        <v>0.54919999837875366</v>
      </c>
      <c r="BD27" s="16">
        <v>23</v>
      </c>
      <c r="BE27" s="16">
        <f t="shared" si="11"/>
        <v>23</v>
      </c>
      <c r="BF27" s="16">
        <f>IF('Eingabe Daten'!E27&lt;&gt;"",'Eingabe Daten'!E27,BF26)</f>
        <v>74.010000000000005</v>
      </c>
      <c r="BG27" s="16">
        <f>IF('Eingabe Daten'!F27&lt;&gt;"",'Eingabe Daten'!F27,BG26)</f>
        <v>73.989000000000004</v>
      </c>
      <c r="BH27" s="16">
        <f>IF('Eingabe Daten'!G27&lt;&gt;"",'Eingabe Daten'!G27,BH26)</f>
        <v>73.989999999999995</v>
      </c>
      <c r="BI27" s="16">
        <f>IF('Eingabe Daten'!H27&lt;&gt;"",'Eingabe Daten'!H27,BI26)</f>
        <v>74.009</v>
      </c>
      <c r="BJ27" s="16">
        <f>IF('Eingabe Daten'!I27&lt;&gt;"",'Eingabe Daten'!I27,BJ26)</f>
        <v>74.013999999999996</v>
      </c>
      <c r="BK27" s="16">
        <v>0.72949999570846558</v>
      </c>
      <c r="BL27" s="16">
        <f t="shared" si="12"/>
        <v>74.05</v>
      </c>
      <c r="BM27" s="16">
        <f t="shared" si="21"/>
        <v>73.95</v>
      </c>
      <c r="BN27" s="16">
        <f t="shared" si="30"/>
        <v>73.990997619888844</v>
      </c>
      <c r="BO27" s="16">
        <f t="shared" si="30"/>
        <v>74.011354380111129</v>
      </c>
      <c r="BP27" s="16">
        <f t="shared" si="30"/>
        <v>73.980819239777716</v>
      </c>
      <c r="BQ27" s="16">
        <f t="shared" si="30"/>
        <v>74.021532760222257</v>
      </c>
      <c r="BR27" s="16">
        <f t="shared" si="30"/>
        <v>73.970640859666574</v>
      </c>
      <c r="BS27" s="16">
        <f t="shared" si="30"/>
        <v>74.0317111403334</v>
      </c>
      <c r="BT27" s="16">
        <f t="shared" si="30"/>
        <v>74.001175999999987</v>
      </c>
      <c r="BU27" s="16">
        <v>0.1234000027179718</v>
      </c>
      <c r="BV27" s="16">
        <v>0.32499998807907104</v>
      </c>
      <c r="BW27" s="16">
        <v>7.8999996185302734E-3</v>
      </c>
      <c r="BX27" s="16">
        <v>0.78350001573562622</v>
      </c>
      <c r="BY27" s="16">
        <v>0.92170000076293945</v>
      </c>
      <c r="BZ27" s="16">
        <v>0.2994999885559082</v>
      </c>
      <c r="CA27" s="16">
        <v>0.22609999775886536</v>
      </c>
      <c r="CB27" s="16">
        <v>0.95319998264312744</v>
      </c>
      <c r="CC27" s="16">
        <v>0.18919999897480011</v>
      </c>
      <c r="CD27" s="16">
        <v>0.4171999990940094</v>
      </c>
      <c r="CE27" s="16">
        <v>23</v>
      </c>
      <c r="CF27" s="16">
        <f t="shared" si="14"/>
        <v>73.988</v>
      </c>
      <c r="CG27" s="16">
        <f t="shared" si="24"/>
        <v>23</v>
      </c>
      <c r="CH27" s="16">
        <f t="shared" si="15"/>
        <v>9.774490029982634E-2</v>
      </c>
      <c r="CI27" s="16">
        <f t="shared" si="16"/>
        <v>0.9022550997001737</v>
      </c>
      <c r="CJ27" s="16">
        <f t="shared" si="25"/>
        <v>8.7204424286350224E-2</v>
      </c>
      <c r="CK27" s="16">
        <f t="shared" si="17"/>
        <v>-214.42025090019956</v>
      </c>
      <c r="CL27" s="16">
        <f t="shared" si="18"/>
        <v>-1.3367326995824338</v>
      </c>
      <c r="CM27" s="16">
        <v>0.36269998550415039</v>
      </c>
      <c r="CN27" s="16">
        <v>0.32480001449584961</v>
      </c>
      <c r="CO27" s="16">
        <v>0.97970002889633179</v>
      </c>
      <c r="CP27" s="16">
        <v>0.57910001277923584</v>
      </c>
      <c r="CQ27" s="16">
        <v>0.52660000324249268</v>
      </c>
      <c r="CR27" s="16">
        <v>0.13410000503063202</v>
      </c>
      <c r="CS27" s="16">
        <v>0.89869999885559082</v>
      </c>
      <c r="CT27" s="16">
        <v>3.1199999153614044E-2</v>
      </c>
      <c r="CU27" s="16">
        <v>0.79259997606277466</v>
      </c>
      <c r="CV27" s="16">
        <v>0.71929997205734253</v>
      </c>
    </row>
    <row r="28" spans="1:100" x14ac:dyDescent="0.35">
      <c r="A28" s="16">
        <v>24</v>
      </c>
      <c r="B28" s="16">
        <f>IF('Eingabe Daten'!E28="","",'Eingabe Daten'!E28)</f>
        <v>74.015000000000001</v>
      </c>
      <c r="C28" s="16">
        <f>IF('Eingabe Daten'!F28="","",'Eingabe Daten'!F28)</f>
        <v>74.007999999999996</v>
      </c>
      <c r="D28" s="16">
        <f>IF('Eingabe Daten'!G28="","",'Eingabe Daten'!G28)</f>
        <v>73.992999999999995</v>
      </c>
      <c r="E28" s="16">
        <f>IF('Eingabe Daten'!H28="","",'Eingabe Daten'!H28)</f>
        <v>74</v>
      </c>
      <c r="F28" s="16">
        <f>IF('Eingabe Daten'!I28="","",'Eingabe Daten'!I28)</f>
        <v>74.010000000000005</v>
      </c>
      <c r="H28" s="16">
        <f t="shared" si="28"/>
        <v>74.005199999999988</v>
      </c>
      <c r="I28" s="16">
        <f t="shared" si="1"/>
        <v>7.7820305833395109E-3</v>
      </c>
      <c r="J28" s="16">
        <f t="shared" si="29"/>
        <v>2.2000000000005571E-2</v>
      </c>
      <c r="L28" s="16">
        <f t="shared" si="26"/>
        <v>24</v>
      </c>
      <c r="M28" s="16">
        <f t="shared" si="3"/>
        <v>74.001176000000001</v>
      </c>
      <c r="N28" s="16">
        <f t="shared" si="4"/>
        <v>74.005199999999988</v>
      </c>
      <c r="O28" s="16">
        <f t="shared" ca="1" si="5"/>
        <v>74.014585480000008</v>
      </c>
      <c r="P28" s="16">
        <f t="shared" ca="1" si="6"/>
        <v>73.987766519999994</v>
      </c>
      <c r="Q28" s="16">
        <f t="shared" si="7"/>
        <v>2.3240000000000122E-2</v>
      </c>
      <c r="R28" s="16">
        <f t="shared" si="19"/>
        <v>2.2000000000005571E-2</v>
      </c>
      <c r="S28" s="16">
        <f t="shared" ca="1" si="8"/>
        <v>4.9152600000000261E-2</v>
      </c>
      <c r="V28" s="27">
        <v>24</v>
      </c>
      <c r="W28" s="16">
        <f t="shared" si="20"/>
        <v>73.989000000000004</v>
      </c>
      <c r="X28" s="16">
        <f t="shared" si="9"/>
        <v>0</v>
      </c>
      <c r="Y28" s="16">
        <f t="shared" si="10"/>
        <v>0</v>
      </c>
      <c r="AC28" s="27">
        <f>IF($C$16="","",$C$16)</f>
        <v>74</v>
      </c>
      <c r="AD28" s="27"/>
      <c r="AE28" s="27"/>
      <c r="AF28" s="27">
        <f>IF($D$12="","",$D$12)</f>
        <v>73.992999999999995</v>
      </c>
      <c r="AG28" s="27"/>
      <c r="AH28" s="27"/>
      <c r="AI28" s="27">
        <f>IF($E$10="","",$E$10)</f>
        <v>73.984999999999999</v>
      </c>
      <c r="AJ28" s="27"/>
      <c r="AK28" s="27"/>
      <c r="AL28" s="27">
        <f>IF($E$9="","",$E$9)</f>
        <v>73.989000000000004</v>
      </c>
      <c r="AM28" s="16">
        <v>0.24420000612735748</v>
      </c>
      <c r="AN28" s="16">
        <v>0.94230002164840698</v>
      </c>
      <c r="AO28" s="16">
        <v>0.46689999103546143</v>
      </c>
      <c r="AP28" s="16">
        <v>0.72409999370574951</v>
      </c>
      <c r="AQ28" s="16">
        <v>0.3970000147819519</v>
      </c>
      <c r="AR28" s="16">
        <v>0.23199999332427979</v>
      </c>
      <c r="AS28" s="16">
        <v>0.60269999504089355</v>
      </c>
      <c r="AT28" s="16">
        <v>0.55119997262954712</v>
      </c>
      <c r="AU28" s="16">
        <v>0.46180000901222229</v>
      </c>
      <c r="AV28" s="16">
        <v>0.6492999792098999</v>
      </c>
      <c r="AW28" s="16">
        <v>0.76609998941421509</v>
      </c>
      <c r="AX28" s="16">
        <v>6.5200001001358032E-2</v>
      </c>
      <c r="AY28" s="16">
        <v>0.15729999542236328</v>
      </c>
      <c r="AZ28" s="16">
        <v>0.10019999742507935</v>
      </c>
      <c r="BA28" s="16">
        <v>5.130000039935112E-2</v>
      </c>
      <c r="BB28" s="16">
        <v>0.54570001363754272</v>
      </c>
      <c r="BC28" s="16">
        <v>0.95719999074935913</v>
      </c>
      <c r="BD28" s="16">
        <v>24</v>
      </c>
      <c r="BE28" s="16">
        <f t="shared" si="11"/>
        <v>24</v>
      </c>
      <c r="BF28" s="16">
        <f>IF('Eingabe Daten'!E28&lt;&gt;"",'Eingabe Daten'!E28,BF27)</f>
        <v>74.015000000000001</v>
      </c>
      <c r="BG28" s="16">
        <f>IF('Eingabe Daten'!F28&lt;&gt;"",'Eingabe Daten'!F28,BG27)</f>
        <v>74.007999999999996</v>
      </c>
      <c r="BH28" s="16">
        <f>IF('Eingabe Daten'!G28&lt;&gt;"",'Eingabe Daten'!G28,BH27)</f>
        <v>73.992999999999995</v>
      </c>
      <c r="BI28" s="16">
        <f>IF('Eingabe Daten'!H28&lt;&gt;"",'Eingabe Daten'!H28,BI27)</f>
        <v>74</v>
      </c>
      <c r="BJ28" s="16">
        <f>IF('Eingabe Daten'!I28&lt;&gt;"",'Eingabe Daten'!I28,BJ27)</f>
        <v>74.010000000000005</v>
      </c>
      <c r="BK28" s="16">
        <v>0.22619999945163727</v>
      </c>
      <c r="BL28" s="16">
        <f t="shared" si="12"/>
        <v>74.05</v>
      </c>
      <c r="BM28" s="16">
        <f t="shared" si="21"/>
        <v>73.95</v>
      </c>
      <c r="BN28" s="16">
        <f t="shared" si="30"/>
        <v>73.990997619888844</v>
      </c>
      <c r="BO28" s="16">
        <f t="shared" si="30"/>
        <v>74.011354380111129</v>
      </c>
      <c r="BP28" s="16">
        <f t="shared" si="30"/>
        <v>73.980819239777716</v>
      </c>
      <c r="BQ28" s="16">
        <f t="shared" si="30"/>
        <v>74.021532760222257</v>
      </c>
      <c r="BR28" s="16">
        <f t="shared" si="30"/>
        <v>73.970640859666574</v>
      </c>
      <c r="BS28" s="16">
        <f t="shared" si="30"/>
        <v>74.0317111403334</v>
      </c>
      <c r="BT28" s="16">
        <f t="shared" si="30"/>
        <v>74.001175999999987</v>
      </c>
      <c r="BU28" s="16">
        <v>0.3465999960899353</v>
      </c>
      <c r="BV28" s="16">
        <v>0.89050000905990601</v>
      </c>
      <c r="BW28" s="16">
        <v>0.48069998621940613</v>
      </c>
      <c r="BX28" s="16">
        <v>0.23199999332427979</v>
      </c>
      <c r="BY28" s="16">
        <v>0.8497999906539917</v>
      </c>
      <c r="BZ28" s="16">
        <v>6.8599998950958252E-2</v>
      </c>
      <c r="CA28" s="16">
        <v>0.13320000469684601</v>
      </c>
      <c r="CB28" s="16">
        <v>0.96429997682571411</v>
      </c>
      <c r="CC28" s="16">
        <v>0.83399999141693115</v>
      </c>
      <c r="CD28" s="16">
        <v>0.82349997758865356</v>
      </c>
      <c r="CE28" s="16">
        <v>24</v>
      </c>
      <c r="CF28" s="16">
        <f t="shared" si="14"/>
        <v>73.988</v>
      </c>
      <c r="CG28" s="16">
        <f t="shared" si="24"/>
        <v>24</v>
      </c>
      <c r="CH28" s="16">
        <f t="shared" si="15"/>
        <v>9.774490029982634E-2</v>
      </c>
      <c r="CI28" s="16">
        <f t="shared" si="16"/>
        <v>0.9022550997001737</v>
      </c>
      <c r="CJ28" s="16">
        <f t="shared" si="25"/>
        <v>8.7204424286350224E-2</v>
      </c>
      <c r="CK28" s="16">
        <f t="shared" si="17"/>
        <v>-223.95003982909734</v>
      </c>
      <c r="CL28" s="16">
        <f t="shared" si="18"/>
        <v>-1.3126612378203502</v>
      </c>
      <c r="CM28" s="16">
        <v>0.9966999888420105</v>
      </c>
      <c r="CN28" s="16">
        <v>0.23919999599456787</v>
      </c>
      <c r="CO28" s="16">
        <v>0.66280001401901245</v>
      </c>
      <c r="CP28" s="16">
        <v>0.62620002031326294</v>
      </c>
      <c r="CQ28" s="16">
        <v>0.97079998254776001</v>
      </c>
      <c r="CR28" s="16">
        <v>0.42080000042915344</v>
      </c>
      <c r="CS28" s="16">
        <v>5.6699998676776886E-2</v>
      </c>
      <c r="CT28" s="16">
        <v>0.8783000111579895</v>
      </c>
      <c r="CU28" s="16">
        <v>0.16279999911785126</v>
      </c>
      <c r="CV28" s="16">
        <v>0.2492000013589859</v>
      </c>
    </row>
    <row r="29" spans="1:100" x14ac:dyDescent="0.35">
      <c r="A29" s="16">
        <v>25</v>
      </c>
      <c r="B29" s="16">
        <f>IF('Eingabe Daten'!E29="","",'Eingabe Daten'!E29)</f>
        <v>73.981999999999999</v>
      </c>
      <c r="C29" s="16">
        <f>IF('Eingabe Daten'!F29="","",'Eingabe Daten'!F29)</f>
        <v>73.983999999999995</v>
      </c>
      <c r="D29" s="16">
        <f>IF('Eingabe Daten'!G29="","",'Eingabe Daten'!G29)</f>
        <v>73.995000000000005</v>
      </c>
      <c r="E29" s="16">
        <f>IF('Eingabe Daten'!H29="","",'Eingabe Daten'!H29)</f>
        <v>74.016999999999996</v>
      </c>
      <c r="F29" s="16">
        <f>IF('Eingabe Daten'!I29="","",'Eingabe Daten'!I29)</f>
        <v>74.013000000000005</v>
      </c>
      <c r="H29" s="16">
        <f t="shared" si="28"/>
        <v>73.998199999999997</v>
      </c>
      <c r="I29" s="16">
        <f t="shared" si="1"/>
        <v>1.4469277798149745E-2</v>
      </c>
      <c r="J29" s="16">
        <f t="shared" si="29"/>
        <v>3.4999999999996589E-2</v>
      </c>
      <c r="L29" s="16">
        <f t="shared" si="26"/>
        <v>25</v>
      </c>
      <c r="M29" s="16">
        <f t="shared" si="3"/>
        <v>74.001176000000001</v>
      </c>
      <c r="N29" s="16">
        <f t="shared" si="4"/>
        <v>73.998199999999997</v>
      </c>
      <c r="O29" s="16">
        <f t="shared" ca="1" si="5"/>
        <v>74.014585480000008</v>
      </c>
      <c r="P29" s="16">
        <f t="shared" ca="1" si="6"/>
        <v>73.987766519999994</v>
      </c>
      <c r="Q29" s="16">
        <f t="shared" si="7"/>
        <v>2.3240000000000122E-2</v>
      </c>
      <c r="R29" s="16">
        <f t="shared" si="19"/>
        <v>3.4999999999996589E-2</v>
      </c>
      <c r="S29" s="16">
        <f t="shared" ca="1" si="8"/>
        <v>4.9152600000000261E-2</v>
      </c>
      <c r="V29" s="27">
        <v>25</v>
      </c>
      <c r="W29" s="16">
        <f t="shared" si="20"/>
        <v>74.013999999999996</v>
      </c>
      <c r="X29" s="16">
        <f t="shared" si="9"/>
        <v>0</v>
      </c>
      <c r="Y29" s="16">
        <f t="shared" si="10"/>
        <v>0</v>
      </c>
      <c r="AB29" s="27" t="s">
        <v>94</v>
      </c>
      <c r="AC29" s="27">
        <f>IF($B$17="","",$B$17)</f>
        <v>73.983000000000004</v>
      </c>
      <c r="AD29" s="27"/>
      <c r="AE29" s="27" t="s">
        <v>90</v>
      </c>
      <c r="AF29" s="27">
        <f>IF($B$13="","",$B$13)</f>
        <v>74.007999999999996</v>
      </c>
      <c r="AG29" s="27"/>
      <c r="AH29" s="27" t="s">
        <v>88</v>
      </c>
      <c r="AI29" s="27">
        <f>IF($B$11="","",$B$11)</f>
        <v>73.995000000000005</v>
      </c>
      <c r="AJ29" s="27"/>
      <c r="AK29" s="27"/>
      <c r="AL29" s="27">
        <f>IF($F$9="","",$F$9)</f>
        <v>74.013999999999996</v>
      </c>
      <c r="AM29" s="16">
        <v>0.60799998044967651</v>
      </c>
      <c r="AN29" s="16">
        <v>0.36539998650550842</v>
      </c>
      <c r="AO29" s="16">
        <v>0.52899998426437378</v>
      </c>
      <c r="AP29" s="16">
        <v>0.91839998960494995</v>
      </c>
      <c r="AQ29" s="16">
        <v>0.54670000076293945</v>
      </c>
      <c r="AR29" s="16">
        <v>0.95969998836517334</v>
      </c>
      <c r="AS29" s="16">
        <v>0.76469999551773071</v>
      </c>
      <c r="AT29" s="16">
        <v>0.4050000011920929</v>
      </c>
      <c r="AU29" s="16">
        <v>0.75609999895095825</v>
      </c>
      <c r="AV29" s="16">
        <v>0.57380002737045288</v>
      </c>
      <c r="AW29" s="16">
        <v>0.44510000944137573</v>
      </c>
      <c r="AX29" s="16">
        <v>4.5600000768899918E-2</v>
      </c>
      <c r="AY29" s="16">
        <v>3.8699999451637268E-2</v>
      </c>
      <c r="AZ29" s="16">
        <v>0.36320000886917114</v>
      </c>
      <c r="BA29" s="16">
        <v>0.41600000858306885</v>
      </c>
      <c r="BB29" s="16">
        <v>0.36550000309944153</v>
      </c>
      <c r="BC29" s="16">
        <v>0.63109999895095825</v>
      </c>
      <c r="BD29" s="16">
        <v>25</v>
      </c>
      <c r="BE29" s="16">
        <f t="shared" si="11"/>
        <v>25</v>
      </c>
      <c r="BF29" s="16">
        <f>IF('Eingabe Daten'!E29&lt;&gt;"",'Eingabe Daten'!E29,BF28)</f>
        <v>73.981999999999999</v>
      </c>
      <c r="BG29" s="16">
        <f>IF('Eingabe Daten'!F29&lt;&gt;"",'Eingabe Daten'!F29,BG28)</f>
        <v>73.983999999999995</v>
      </c>
      <c r="BH29" s="16">
        <f>IF('Eingabe Daten'!G29&lt;&gt;"",'Eingabe Daten'!G29,BH28)</f>
        <v>73.995000000000005</v>
      </c>
      <c r="BI29" s="16">
        <f>IF('Eingabe Daten'!H29&lt;&gt;"",'Eingabe Daten'!H29,BI28)</f>
        <v>74.016999999999996</v>
      </c>
      <c r="BJ29" s="16">
        <f>IF('Eingabe Daten'!I29&lt;&gt;"",'Eingabe Daten'!I29,BJ28)</f>
        <v>74.013000000000005</v>
      </c>
      <c r="BK29" s="16">
        <v>0.17980000376701355</v>
      </c>
      <c r="BL29" s="16">
        <f t="shared" si="12"/>
        <v>74.05</v>
      </c>
      <c r="BM29" s="16">
        <f t="shared" si="21"/>
        <v>73.95</v>
      </c>
      <c r="BN29" s="16">
        <f t="shared" si="30"/>
        <v>73.990997619888844</v>
      </c>
      <c r="BO29" s="16">
        <f t="shared" si="30"/>
        <v>74.011354380111129</v>
      </c>
      <c r="BP29" s="16">
        <f t="shared" si="30"/>
        <v>73.980819239777716</v>
      </c>
      <c r="BQ29" s="16">
        <f t="shared" si="30"/>
        <v>74.021532760222257</v>
      </c>
      <c r="BR29" s="16">
        <f t="shared" si="30"/>
        <v>73.970640859666574</v>
      </c>
      <c r="BS29" s="16">
        <f t="shared" si="30"/>
        <v>74.0317111403334</v>
      </c>
      <c r="BT29" s="16">
        <f t="shared" si="30"/>
        <v>74.001175999999987</v>
      </c>
      <c r="BU29" s="16">
        <v>0.43439999222755432</v>
      </c>
      <c r="BV29" s="16">
        <v>0.15639999508857727</v>
      </c>
      <c r="BW29" s="16">
        <v>0.97060000896453857</v>
      </c>
      <c r="BX29" s="16">
        <v>0.27480000257492065</v>
      </c>
      <c r="BY29" s="16">
        <v>5.8800000697374344E-2</v>
      </c>
      <c r="BZ29" s="16">
        <v>0.80479997396469116</v>
      </c>
      <c r="CA29" s="16">
        <v>0.71009999513626099</v>
      </c>
      <c r="CB29" s="16">
        <v>0.25209999084472656</v>
      </c>
      <c r="CC29" s="16">
        <v>0.79030001163482666</v>
      </c>
      <c r="CD29" s="16">
        <v>0.87019997835159302</v>
      </c>
      <c r="CE29" s="16">
        <v>25</v>
      </c>
      <c r="CF29" s="16">
        <f t="shared" si="14"/>
        <v>73.988</v>
      </c>
      <c r="CG29" s="16">
        <f t="shared" si="24"/>
        <v>25</v>
      </c>
      <c r="CH29" s="16">
        <f t="shared" si="15"/>
        <v>9.774490029982634E-2</v>
      </c>
      <c r="CI29" s="16">
        <f t="shared" si="16"/>
        <v>0.9022550997001737</v>
      </c>
      <c r="CJ29" s="16">
        <f t="shared" si="25"/>
        <v>0.10384814093586492</v>
      </c>
      <c r="CK29" s="16">
        <f t="shared" si="17"/>
        <v>-224.92077424640456</v>
      </c>
      <c r="CL29" s="16">
        <f t="shared" si="18"/>
        <v>-1.2893272391896149</v>
      </c>
      <c r="CM29" s="16">
        <v>0.98379999399185181</v>
      </c>
      <c r="CN29" s="16">
        <v>0.27110001444816589</v>
      </c>
      <c r="CO29" s="16">
        <v>0.46299999952316284</v>
      </c>
      <c r="CP29" s="16">
        <v>0.91299998760223389</v>
      </c>
      <c r="CQ29" s="16">
        <v>0.92309999465942383</v>
      </c>
      <c r="CR29" s="16">
        <v>0.50010001659393311</v>
      </c>
      <c r="CS29" s="16">
        <v>0.88450002670288086</v>
      </c>
      <c r="CT29" s="16">
        <v>0.57249999046325684</v>
      </c>
      <c r="CU29" s="16">
        <v>0.42219999432563782</v>
      </c>
      <c r="CV29" s="16">
        <v>0.81940001249313354</v>
      </c>
    </row>
    <row r="30" spans="1:100" x14ac:dyDescent="0.35">
      <c r="A30" s="16">
        <v>26</v>
      </c>
      <c r="B30" s="16">
        <f>IF('Eingabe Daten'!E30="","",'Eingabe Daten'!E30)</f>
        <v>74.03</v>
      </c>
      <c r="C30" s="16">
        <f>IF('Eingabe Daten'!F30="","",'Eingabe Daten'!F30)</f>
        <v>74.001999999999995</v>
      </c>
      <c r="D30" s="16">
        <f>IF('Eingabe Daten'!G30="","",'Eingabe Daten'!G30)</f>
        <v>74.019000000000005</v>
      </c>
      <c r="E30" s="16">
        <f>IF('Eingabe Daten'!H30="","",'Eingabe Daten'!H30)</f>
        <v>73.992000000000004</v>
      </c>
      <c r="F30" s="16">
        <f>IF('Eingabe Daten'!I30="","",'Eingabe Daten'!I30)</f>
        <v>74.007999999999996</v>
      </c>
      <c r="H30" s="16">
        <f t="shared" si="28"/>
        <v>74.010199999999998</v>
      </c>
      <c r="I30" s="16">
        <f t="shared" si="1"/>
        <v>1.3212115651931568E-2</v>
      </c>
      <c r="J30" s="16">
        <f t="shared" si="29"/>
        <v>3.7999999999996703E-2</v>
      </c>
      <c r="L30" s="16">
        <f t="shared" si="26"/>
        <v>26</v>
      </c>
      <c r="M30" s="16">
        <f t="shared" si="3"/>
        <v>74.001176000000001</v>
      </c>
      <c r="N30" s="16">
        <f t="shared" si="4"/>
        <v>74.010199999999998</v>
      </c>
      <c r="O30" s="16">
        <f t="shared" ca="1" si="5"/>
        <v>74.014585480000008</v>
      </c>
      <c r="P30" s="16">
        <f t="shared" ca="1" si="6"/>
        <v>73.987766519999994</v>
      </c>
      <c r="Q30" s="16">
        <f t="shared" si="7"/>
        <v>2.3240000000000122E-2</v>
      </c>
      <c r="R30" s="16">
        <f t="shared" si="19"/>
        <v>3.7999999999996703E-2</v>
      </c>
      <c r="S30" s="16">
        <f t="shared" ca="1" si="8"/>
        <v>4.9152600000000261E-2</v>
      </c>
      <c r="V30" s="27">
        <v>26</v>
      </c>
      <c r="W30" s="16">
        <f t="shared" si="20"/>
        <v>74.009</v>
      </c>
      <c r="X30" s="16">
        <f t="shared" si="9"/>
        <v>0</v>
      </c>
      <c r="Y30" s="16">
        <f t="shared" si="10"/>
        <v>0</v>
      </c>
      <c r="AC30" s="27">
        <f>IF($C$17="","",$C$17)</f>
        <v>74.001999999999995</v>
      </c>
      <c r="AD30" s="27"/>
      <c r="AF30" s="27">
        <f>IF($C$13="","",$C$13)</f>
        <v>73.995000000000005</v>
      </c>
      <c r="AG30" s="27"/>
      <c r="AI30" s="27">
        <f>IF($C$11="","",$C$11)</f>
        <v>74.006</v>
      </c>
      <c r="AJ30" s="27"/>
      <c r="AK30" s="27" t="s">
        <v>87</v>
      </c>
      <c r="AL30" s="27">
        <f>IF($B$10="","",$B$10)</f>
        <v>74.009</v>
      </c>
      <c r="AM30" s="16">
        <v>0.72680002450942993</v>
      </c>
      <c r="AN30" s="16">
        <v>0.89560002088546753</v>
      </c>
      <c r="AO30" s="16">
        <v>0.15360000729560852</v>
      </c>
      <c r="AP30" s="16">
        <v>0.77410000562667847</v>
      </c>
      <c r="AQ30" s="16">
        <v>0.66670000553131104</v>
      </c>
      <c r="AR30" s="16">
        <v>0.91420000791549683</v>
      </c>
      <c r="AS30" s="16">
        <v>0.83350002765655518</v>
      </c>
      <c r="AT30" s="16">
        <v>0.7775999903678894</v>
      </c>
      <c r="AU30" s="16">
        <v>0.77640002965927124</v>
      </c>
      <c r="AV30" s="16">
        <v>0.47380000352859497</v>
      </c>
      <c r="AW30" s="16">
        <v>0.7379000186920166</v>
      </c>
      <c r="AX30" s="16">
        <v>0.56470000743865967</v>
      </c>
      <c r="AY30" s="16">
        <v>0.16459999978542328</v>
      </c>
      <c r="AZ30" s="16">
        <v>0.31159999966621399</v>
      </c>
      <c r="BA30" s="16">
        <v>0.46790000796318054</v>
      </c>
      <c r="BB30" s="16">
        <v>0.89429998397827148</v>
      </c>
      <c r="BC30" s="16">
        <v>0.86629998683929443</v>
      </c>
      <c r="BD30" s="16">
        <v>26</v>
      </c>
      <c r="BE30" s="16">
        <f t="shared" si="11"/>
        <v>26</v>
      </c>
      <c r="BF30" s="16">
        <f>IF('Eingabe Daten'!E30&lt;&gt;"",'Eingabe Daten'!E30,BF29)</f>
        <v>74.03</v>
      </c>
      <c r="BG30" s="16">
        <f>IF('Eingabe Daten'!F30&lt;&gt;"",'Eingabe Daten'!F30,BG29)</f>
        <v>74.001999999999995</v>
      </c>
      <c r="BH30" s="16">
        <f>IF('Eingabe Daten'!G30&lt;&gt;"",'Eingabe Daten'!G30,BH29)</f>
        <v>74.019000000000005</v>
      </c>
      <c r="BI30" s="16">
        <f>IF('Eingabe Daten'!H30&lt;&gt;"",'Eingabe Daten'!H30,BI29)</f>
        <v>73.992000000000004</v>
      </c>
      <c r="BJ30" s="16">
        <f>IF('Eingabe Daten'!I30&lt;&gt;"",'Eingabe Daten'!I30,BJ29)</f>
        <v>74.007999999999996</v>
      </c>
      <c r="BK30" s="16">
        <v>0.38440001010894775</v>
      </c>
      <c r="BL30" s="16">
        <f t="shared" si="12"/>
        <v>74.05</v>
      </c>
      <c r="BM30" s="16">
        <f t="shared" si="21"/>
        <v>73.95</v>
      </c>
      <c r="BN30" s="16">
        <f t="shared" si="30"/>
        <v>73.990997619888844</v>
      </c>
      <c r="BO30" s="16">
        <f t="shared" si="30"/>
        <v>74.011354380111129</v>
      </c>
      <c r="BP30" s="16">
        <f t="shared" si="30"/>
        <v>73.980819239777716</v>
      </c>
      <c r="BQ30" s="16">
        <f t="shared" si="30"/>
        <v>74.021532760222257</v>
      </c>
      <c r="BR30" s="16">
        <f t="shared" si="30"/>
        <v>73.970640859666574</v>
      </c>
      <c r="BS30" s="16">
        <f t="shared" si="30"/>
        <v>74.0317111403334</v>
      </c>
      <c r="BT30" s="16">
        <f t="shared" si="30"/>
        <v>74.001175999999987</v>
      </c>
      <c r="BU30" s="16">
        <v>0.96549999713897705</v>
      </c>
      <c r="BV30" s="16">
        <v>0.5031999945640564</v>
      </c>
      <c r="BW30" s="16">
        <v>0.98420000076293945</v>
      </c>
      <c r="BX30" s="16">
        <v>0.44690001010894775</v>
      </c>
      <c r="BY30" s="16">
        <v>0.77920001745223999</v>
      </c>
      <c r="BZ30" s="16">
        <v>0.30860000848770142</v>
      </c>
      <c r="CA30" s="16">
        <v>7.890000194311142E-2</v>
      </c>
      <c r="CB30" s="16">
        <v>0.87980002164840698</v>
      </c>
      <c r="CC30" s="16">
        <v>0.57929998636245728</v>
      </c>
      <c r="CD30" s="16">
        <v>0.86169999837875366</v>
      </c>
      <c r="CE30" s="16">
        <v>26</v>
      </c>
      <c r="CF30" s="16">
        <f t="shared" si="14"/>
        <v>73.988</v>
      </c>
      <c r="CG30" s="16">
        <f t="shared" si="24"/>
        <v>26</v>
      </c>
      <c r="CH30" s="16">
        <f t="shared" si="15"/>
        <v>9.774490029982634E-2</v>
      </c>
      <c r="CI30" s="16">
        <f t="shared" si="16"/>
        <v>0.9022550997001737</v>
      </c>
      <c r="CJ30" s="16">
        <f t="shared" si="25"/>
        <v>0.10384814093586492</v>
      </c>
      <c r="CK30" s="16">
        <f t="shared" si="17"/>
        <v>-234.10121401156394</v>
      </c>
      <c r="CL30" s="16">
        <f t="shared" si="18"/>
        <v>-1.2666748803823138</v>
      </c>
      <c r="CM30" s="16">
        <v>0.80959999561309814</v>
      </c>
      <c r="CN30" s="16">
        <v>0.76789999008178711</v>
      </c>
      <c r="CO30" s="16">
        <v>0.92400002479553223</v>
      </c>
      <c r="CP30" s="16">
        <v>5.0299998372793198E-2</v>
      </c>
      <c r="CQ30" s="16">
        <v>0.82489997148513794</v>
      </c>
      <c r="CR30" s="16">
        <v>0.22820000350475311</v>
      </c>
      <c r="CS30" s="16">
        <v>0.27489998936653137</v>
      </c>
      <c r="CT30" s="16">
        <v>5.2700001746416092E-2</v>
      </c>
      <c r="CU30" s="16">
        <v>0.90310001373291016</v>
      </c>
      <c r="CV30" s="16">
        <v>0.98799997568130493</v>
      </c>
    </row>
    <row r="31" spans="1:100" x14ac:dyDescent="0.35">
      <c r="A31" s="16">
        <v>27</v>
      </c>
      <c r="B31" s="16">
        <f>IF('Eingabe Daten'!E31="","",'Eingabe Daten'!E31)</f>
        <v>73.995000000000005</v>
      </c>
      <c r="C31" s="16">
        <f>IF('Eingabe Daten'!F31="","",'Eingabe Daten'!F31)</f>
        <v>73.992000000000004</v>
      </c>
      <c r="D31" s="16">
        <f>IF('Eingabe Daten'!G31="","",'Eingabe Daten'!G31)</f>
        <v>74.001000000000005</v>
      </c>
      <c r="E31" s="16">
        <f>IF('Eingabe Daten'!H31="","",'Eingabe Daten'!H31)</f>
        <v>74.010999999999996</v>
      </c>
      <c r="F31" s="16">
        <f>IF('Eingabe Daten'!I31="","",'Eingabe Daten'!I31)</f>
        <v>74.004000000000005</v>
      </c>
      <c r="H31" s="16">
        <f t="shared" si="28"/>
        <v>74.000600000000006</v>
      </c>
      <c r="I31" s="16">
        <f t="shared" si="1"/>
        <v>6.7111846942223257E-3</v>
      </c>
      <c r="J31" s="16">
        <f t="shared" si="29"/>
        <v>1.8999999999991246E-2</v>
      </c>
      <c r="L31" s="16">
        <f t="shared" si="26"/>
        <v>27</v>
      </c>
      <c r="M31" s="16">
        <f t="shared" si="3"/>
        <v>74.001176000000001</v>
      </c>
      <c r="N31" s="16">
        <f t="shared" si="4"/>
        <v>74.000600000000006</v>
      </c>
      <c r="O31" s="16">
        <f t="shared" ca="1" si="5"/>
        <v>74.014585480000008</v>
      </c>
      <c r="P31" s="16">
        <f t="shared" ca="1" si="6"/>
        <v>73.987766519999994</v>
      </c>
      <c r="Q31" s="16">
        <f t="shared" si="7"/>
        <v>2.3240000000000122E-2</v>
      </c>
      <c r="R31" s="16">
        <f t="shared" si="19"/>
        <v>1.8999999999991246E-2</v>
      </c>
      <c r="S31" s="16">
        <f t="shared" ca="1" si="8"/>
        <v>4.9152600000000261E-2</v>
      </c>
      <c r="V31" s="27">
        <v>27</v>
      </c>
      <c r="W31" s="16">
        <f t="shared" si="20"/>
        <v>73.994</v>
      </c>
      <c r="X31" s="16">
        <f t="shared" si="9"/>
        <v>0</v>
      </c>
      <c r="Y31" s="16">
        <f t="shared" si="10"/>
        <v>0</v>
      </c>
      <c r="AB31" s="27" t="s">
        <v>95</v>
      </c>
      <c r="AC31" s="27">
        <f>IF($B$18="","",$B$18)</f>
        <v>74.006</v>
      </c>
      <c r="AD31" s="27"/>
      <c r="AE31" s="27"/>
      <c r="AF31" s="27">
        <f>IF($D$13="","",$D$13)</f>
        <v>74.009</v>
      </c>
      <c r="AG31" s="27"/>
      <c r="AH31" s="27"/>
      <c r="AI31" s="27">
        <f>IF($D$11="","",$D$11)</f>
        <v>73.994</v>
      </c>
      <c r="AJ31" s="27"/>
      <c r="AL31" s="27">
        <f>IF($C$10="","",$C$10)</f>
        <v>73.994</v>
      </c>
      <c r="AM31" s="16">
        <v>0.26230001449584961</v>
      </c>
      <c r="AN31" s="16">
        <v>0.53990000486373901</v>
      </c>
      <c r="AO31" s="16">
        <v>0.34310001134872437</v>
      </c>
      <c r="AP31" s="16">
        <v>0.21320000290870667</v>
      </c>
      <c r="AQ31" s="16">
        <v>0.2012999951839447</v>
      </c>
      <c r="AR31" s="16">
        <v>0.12950000166893005</v>
      </c>
      <c r="AS31" s="16">
        <v>0.60490000247955322</v>
      </c>
      <c r="AT31" s="16">
        <v>0.58619999885559082</v>
      </c>
      <c r="AU31" s="16">
        <v>0.85699999332427979</v>
      </c>
      <c r="AV31" s="16">
        <v>8.829999715089798E-2</v>
      </c>
      <c r="AW31" s="16">
        <v>0.20039999485015869</v>
      </c>
      <c r="AX31" s="16">
        <v>0.63410001993179321</v>
      </c>
      <c r="AY31" s="16">
        <v>0.46050000190734863</v>
      </c>
      <c r="AZ31" s="16">
        <v>0.28580000996589661</v>
      </c>
      <c r="BA31" s="16">
        <v>0.83359998464584351</v>
      </c>
      <c r="BB31" s="16">
        <v>0.30700001120567322</v>
      </c>
      <c r="BC31" s="16">
        <v>0.97430002689361572</v>
      </c>
      <c r="BD31" s="16">
        <v>27</v>
      </c>
      <c r="BE31" s="16">
        <f t="shared" si="11"/>
        <v>27</v>
      </c>
      <c r="BF31" s="16">
        <f>IF('Eingabe Daten'!E31&lt;&gt;"",'Eingabe Daten'!E31,BF30)</f>
        <v>73.995000000000005</v>
      </c>
      <c r="BG31" s="16">
        <f>IF('Eingabe Daten'!F31&lt;&gt;"",'Eingabe Daten'!F31,BG30)</f>
        <v>73.992000000000004</v>
      </c>
      <c r="BH31" s="16">
        <f>IF('Eingabe Daten'!G31&lt;&gt;"",'Eingabe Daten'!G31,BH30)</f>
        <v>74.001000000000005</v>
      </c>
      <c r="BI31" s="16">
        <f>IF('Eingabe Daten'!H31&lt;&gt;"",'Eingabe Daten'!H31,BI30)</f>
        <v>74.010999999999996</v>
      </c>
      <c r="BJ31" s="16">
        <f>IF('Eingabe Daten'!I31&lt;&gt;"",'Eingabe Daten'!I31,BJ30)</f>
        <v>74.004000000000005</v>
      </c>
      <c r="BK31" s="16">
        <v>0.39719998836517334</v>
      </c>
      <c r="BL31" s="16">
        <f t="shared" si="12"/>
        <v>74.05</v>
      </c>
      <c r="BM31" s="16">
        <f t="shared" si="21"/>
        <v>73.95</v>
      </c>
      <c r="BN31" s="16">
        <f t="shared" si="30"/>
        <v>73.990997619888844</v>
      </c>
      <c r="BO31" s="16">
        <f t="shared" si="30"/>
        <v>74.011354380111129</v>
      </c>
      <c r="BP31" s="16">
        <f t="shared" si="30"/>
        <v>73.980819239777716</v>
      </c>
      <c r="BQ31" s="16">
        <f t="shared" si="30"/>
        <v>74.021532760222257</v>
      </c>
      <c r="BR31" s="16">
        <f t="shared" si="30"/>
        <v>73.970640859666574</v>
      </c>
      <c r="BS31" s="16">
        <f t="shared" si="30"/>
        <v>74.0317111403334</v>
      </c>
      <c r="BT31" s="16">
        <f t="shared" si="30"/>
        <v>74.001175999999987</v>
      </c>
      <c r="BU31" s="16">
        <v>0.79170000553131104</v>
      </c>
      <c r="BV31" s="16">
        <v>0.805899977684021</v>
      </c>
      <c r="BW31" s="16">
        <v>0.60780000686645508</v>
      </c>
      <c r="BX31" s="16">
        <v>0.3562999963760376</v>
      </c>
      <c r="BY31" s="16">
        <v>0.58560001850128174</v>
      </c>
      <c r="BZ31" s="16">
        <v>0.66079998016357422</v>
      </c>
      <c r="CA31" s="16">
        <v>0.58329999446868896</v>
      </c>
      <c r="CB31" s="16">
        <v>5.8899998664855957E-2</v>
      </c>
      <c r="CC31" s="16">
        <v>0.84030002355575562</v>
      </c>
      <c r="CD31" s="16">
        <v>5.9099998325109482E-2</v>
      </c>
      <c r="CE31" s="16">
        <v>27</v>
      </c>
      <c r="CF31" s="16">
        <f t="shared" si="14"/>
        <v>73.989000000000004</v>
      </c>
      <c r="CG31" s="16">
        <f t="shared" si="24"/>
        <v>27</v>
      </c>
      <c r="CH31" s="16">
        <f t="shared" si="15"/>
        <v>0.11579733556611274</v>
      </c>
      <c r="CI31" s="16">
        <f t="shared" si="16"/>
        <v>0.88420266443388729</v>
      </c>
      <c r="CJ31" s="16">
        <f t="shared" si="25"/>
        <v>0.10384814093586492</v>
      </c>
      <c r="CK31" s="16">
        <f t="shared" si="17"/>
        <v>-234.29918572450129</v>
      </c>
      <c r="CL31" s="16">
        <f t="shared" si="18"/>
        <v>-1.2446544777696238</v>
      </c>
      <c r="CM31" s="16">
        <v>0.15139999985694885</v>
      </c>
      <c r="CN31" s="16">
        <v>0.31589999794960022</v>
      </c>
      <c r="CO31" s="16">
        <v>0.43569999933242798</v>
      </c>
      <c r="CP31" s="16">
        <v>0.42340001463890076</v>
      </c>
      <c r="CQ31" s="16">
        <v>0.85650002956390381</v>
      </c>
      <c r="CR31" s="16">
        <v>5.6299999356269836E-2</v>
      </c>
      <c r="CS31" s="16">
        <v>0.89730000495910645</v>
      </c>
      <c r="CT31" s="16">
        <v>0.23989999294281006</v>
      </c>
      <c r="CU31" s="16">
        <v>5.2700001746416092E-2</v>
      </c>
      <c r="CV31" s="16">
        <v>0.78039997816085815</v>
      </c>
    </row>
    <row r="32" spans="1:100" x14ac:dyDescent="0.35">
      <c r="A32" s="16">
        <v>28</v>
      </c>
      <c r="B32" s="16">
        <f>IF('Eingabe Daten'!E32="","",'Eingabe Daten'!E32)</f>
        <v>73.988</v>
      </c>
      <c r="C32" s="16">
        <f>IF('Eingabe Daten'!F32="","",'Eingabe Daten'!F32)</f>
        <v>74.024000000000001</v>
      </c>
      <c r="D32" s="16">
        <f>IF('Eingabe Daten'!G32="","",'Eingabe Daten'!G32)</f>
        <v>74.021000000000001</v>
      </c>
      <c r="E32" s="16">
        <f>IF('Eingabe Daten'!H32="","",'Eingabe Daten'!H32)</f>
        <v>74.004999999999995</v>
      </c>
      <c r="F32" s="16">
        <f>IF('Eingabe Daten'!I32="","",'Eingabe Daten'!I32)</f>
        <v>74.001999999999995</v>
      </c>
      <c r="H32" s="16">
        <f t="shared" si="28"/>
        <v>74.00800000000001</v>
      </c>
      <c r="I32" s="16">
        <f t="shared" si="1"/>
        <v>1.3190905958274065E-2</v>
      </c>
      <c r="J32" s="16">
        <f t="shared" si="29"/>
        <v>3.6000000000001364E-2</v>
      </c>
      <c r="L32" s="16">
        <f t="shared" si="26"/>
        <v>28</v>
      </c>
      <c r="M32" s="16">
        <f t="shared" si="3"/>
        <v>74.001176000000001</v>
      </c>
      <c r="N32" s="16">
        <f t="shared" si="4"/>
        <v>74.00800000000001</v>
      </c>
      <c r="O32" s="16">
        <f t="shared" ca="1" si="5"/>
        <v>74.014585480000008</v>
      </c>
      <c r="P32" s="16">
        <f t="shared" ca="1" si="6"/>
        <v>73.987766519999994</v>
      </c>
      <c r="Q32" s="16">
        <f t="shared" si="7"/>
        <v>2.3240000000000122E-2</v>
      </c>
      <c r="R32" s="16">
        <f t="shared" si="19"/>
        <v>3.6000000000001364E-2</v>
      </c>
      <c r="S32" s="16">
        <f t="shared" ca="1" si="8"/>
        <v>4.9152600000000261E-2</v>
      </c>
      <c r="V32" s="27">
        <v>28</v>
      </c>
      <c r="W32" s="16">
        <f t="shared" si="20"/>
        <v>73.997</v>
      </c>
      <c r="X32" s="16">
        <f t="shared" si="9"/>
        <v>0</v>
      </c>
      <c r="Y32" s="16">
        <f t="shared" si="10"/>
        <v>0</v>
      </c>
      <c r="AC32" s="27">
        <f>IF($C$18="","",$C$18)</f>
        <v>73.966999999999999</v>
      </c>
      <c r="AD32" s="27"/>
      <c r="AE32" s="27" t="s">
        <v>91</v>
      </c>
      <c r="AF32" s="27">
        <f>IF($B$14="","",$B$14)</f>
        <v>73.998000000000005</v>
      </c>
      <c r="AG32" s="27"/>
      <c r="AH32" s="27"/>
      <c r="AI32" s="27">
        <f>IF($E$11="","",$E$11)</f>
        <v>74</v>
      </c>
      <c r="AJ32" s="27"/>
      <c r="AK32" s="27"/>
      <c r="AL32" s="27">
        <f>IF($D$10="","",$D$10)</f>
        <v>73.997</v>
      </c>
      <c r="AM32" s="16">
        <v>3.6800000816583633E-2</v>
      </c>
      <c r="AN32" s="16">
        <v>0.1363999992609024</v>
      </c>
      <c r="AO32" s="16">
        <v>0.66920000314712524</v>
      </c>
      <c r="AP32" s="16">
        <v>0.2630000114440918</v>
      </c>
      <c r="AQ32" s="16">
        <v>0.84229999780654907</v>
      </c>
      <c r="AR32" s="16">
        <v>0.2101999968290329</v>
      </c>
      <c r="AS32" s="16">
        <v>0.22630000114440918</v>
      </c>
      <c r="AT32" s="16">
        <v>0.50620001554489136</v>
      </c>
      <c r="AU32" s="16">
        <v>0.61970001459121704</v>
      </c>
      <c r="AV32" s="16">
        <v>0.60680001974105835</v>
      </c>
      <c r="AW32" s="16">
        <v>0.10029999911785126</v>
      </c>
      <c r="AX32" s="16">
        <v>0.94300001859664917</v>
      </c>
      <c r="AY32" s="16">
        <v>0.38269999623298645</v>
      </c>
      <c r="AZ32" s="16">
        <v>0.3474000096321106</v>
      </c>
      <c r="BA32" s="16">
        <v>3.9799999445676804E-2</v>
      </c>
      <c r="BB32" s="16">
        <v>0.89020001888275146</v>
      </c>
      <c r="BC32" s="16">
        <v>0.49360001087188721</v>
      </c>
      <c r="BD32" s="16">
        <v>28</v>
      </c>
      <c r="BE32" s="16">
        <f t="shared" si="11"/>
        <v>28</v>
      </c>
      <c r="BF32" s="16">
        <f>IF('Eingabe Daten'!E32&lt;&gt;"",'Eingabe Daten'!E32,BF31)</f>
        <v>73.988</v>
      </c>
      <c r="BG32" s="16">
        <f>IF('Eingabe Daten'!F32&lt;&gt;"",'Eingabe Daten'!F32,BG31)</f>
        <v>74.024000000000001</v>
      </c>
      <c r="BH32" s="16">
        <f>IF('Eingabe Daten'!G32&lt;&gt;"",'Eingabe Daten'!G32,BH31)</f>
        <v>74.021000000000001</v>
      </c>
      <c r="BI32" s="16">
        <f>IF('Eingabe Daten'!H32&lt;&gt;"",'Eingabe Daten'!H32,BI31)</f>
        <v>74.004999999999995</v>
      </c>
      <c r="BJ32" s="16">
        <f>IF('Eingabe Daten'!I32&lt;&gt;"",'Eingabe Daten'!I32,BJ31)</f>
        <v>74.001999999999995</v>
      </c>
      <c r="BK32" s="16">
        <v>0.40740001201629639</v>
      </c>
      <c r="BL32" s="16">
        <f t="shared" si="12"/>
        <v>74.05</v>
      </c>
      <c r="BM32" s="16">
        <f t="shared" si="21"/>
        <v>73.95</v>
      </c>
      <c r="BN32" s="16">
        <f t="shared" si="30"/>
        <v>73.990997619888844</v>
      </c>
      <c r="BO32" s="16">
        <f t="shared" si="30"/>
        <v>74.011354380111129</v>
      </c>
      <c r="BP32" s="16">
        <f t="shared" si="30"/>
        <v>73.980819239777716</v>
      </c>
      <c r="BQ32" s="16">
        <f t="shared" si="30"/>
        <v>74.021532760222257</v>
      </c>
      <c r="BR32" s="16">
        <f t="shared" si="30"/>
        <v>73.970640859666574</v>
      </c>
      <c r="BS32" s="16">
        <f t="shared" si="30"/>
        <v>74.0317111403334</v>
      </c>
      <c r="BT32" s="16">
        <f t="shared" si="30"/>
        <v>74.001175999999987</v>
      </c>
      <c r="BU32" s="16">
        <v>0.93129998445510864</v>
      </c>
      <c r="BV32" s="16">
        <v>0.25130000710487366</v>
      </c>
      <c r="BW32" s="16">
        <v>0.55409997701644897</v>
      </c>
      <c r="BX32" s="16">
        <v>4.4500000774860382E-2</v>
      </c>
      <c r="BY32" s="16">
        <v>0.81419998407363892</v>
      </c>
      <c r="BZ32" s="16">
        <v>0.4699999988079071</v>
      </c>
      <c r="CA32" s="16">
        <v>0.54570001363754272</v>
      </c>
      <c r="CB32" s="16">
        <v>0.3767000138759613</v>
      </c>
      <c r="CC32" s="16">
        <v>0.14710000157356262</v>
      </c>
      <c r="CD32" s="16">
        <v>0.73309999704360962</v>
      </c>
      <c r="CE32" s="16">
        <v>28</v>
      </c>
      <c r="CF32" s="16">
        <f t="shared" si="14"/>
        <v>73.989000000000004</v>
      </c>
      <c r="CG32" s="16">
        <f t="shared" si="24"/>
        <v>28</v>
      </c>
      <c r="CH32" s="16">
        <f t="shared" si="15"/>
        <v>0.11579733556611274</v>
      </c>
      <c r="CI32" s="16">
        <f t="shared" si="16"/>
        <v>0.88420266443388729</v>
      </c>
      <c r="CJ32" s="16">
        <f t="shared" si="25"/>
        <v>0.10384814093586492</v>
      </c>
      <c r="CK32" s="16">
        <f t="shared" si="17"/>
        <v>-243.14066443108624</v>
      </c>
      <c r="CL32" s="16">
        <f t="shared" si="18"/>
        <v>-1.2232216079302058</v>
      </c>
      <c r="CM32" s="16">
        <v>0.22040000557899475</v>
      </c>
      <c r="CN32" s="16">
        <v>0.21029999852180481</v>
      </c>
      <c r="CO32" s="16">
        <v>0.32319998741149902</v>
      </c>
      <c r="CP32" s="16">
        <v>0.42379999160766602</v>
      </c>
      <c r="CQ32" s="16">
        <v>0.74129998683929443</v>
      </c>
      <c r="CR32" s="16">
        <v>0.1185000017285347</v>
      </c>
      <c r="CS32" s="16">
        <v>0.4357999861240387</v>
      </c>
      <c r="CT32" s="16">
        <v>0.8245999813079834</v>
      </c>
      <c r="CU32" s="16">
        <v>0.57330000400543213</v>
      </c>
      <c r="CV32" s="16">
        <v>0.76899999380111694</v>
      </c>
    </row>
    <row r="33" spans="1:100" x14ac:dyDescent="0.35">
      <c r="A33" s="16">
        <v>29</v>
      </c>
      <c r="B33" s="16">
        <f>IF('Eingabe Daten'!E33="","",'Eingabe Daten'!E33)</f>
        <v>74.001999999999995</v>
      </c>
      <c r="C33" s="16">
        <f>IF('Eingabe Daten'!F33="","",'Eingabe Daten'!F33)</f>
        <v>73.995999999999995</v>
      </c>
      <c r="D33" s="16">
        <f>IF('Eingabe Daten'!G33="","",'Eingabe Daten'!G33)</f>
        <v>73.992999999999995</v>
      </c>
      <c r="E33" s="16">
        <f>IF('Eingabe Daten'!H33="","",'Eingabe Daten'!H33)</f>
        <v>74.015000000000001</v>
      </c>
      <c r="F33" s="16">
        <f>IF('Eingabe Daten'!I33="","",'Eingabe Daten'!I33)</f>
        <v>74.009</v>
      </c>
      <c r="H33" s="16">
        <f t="shared" si="28"/>
        <v>74.003</v>
      </c>
      <c r="I33" s="16">
        <f t="shared" si="1"/>
        <v>8.1240384046383663E-3</v>
      </c>
      <c r="J33" s="16">
        <f t="shared" si="29"/>
        <v>2.2000000000005571E-2</v>
      </c>
      <c r="L33" s="16">
        <f t="shared" si="26"/>
        <v>29</v>
      </c>
      <c r="M33" s="16">
        <f t="shared" si="3"/>
        <v>74.001176000000001</v>
      </c>
      <c r="N33" s="16">
        <f t="shared" si="4"/>
        <v>74.003</v>
      </c>
      <c r="O33" s="16">
        <f t="shared" ca="1" si="5"/>
        <v>74.014585480000008</v>
      </c>
      <c r="P33" s="16">
        <f t="shared" ca="1" si="6"/>
        <v>73.987766519999994</v>
      </c>
      <c r="Q33" s="16">
        <f t="shared" si="7"/>
        <v>2.3240000000000122E-2</v>
      </c>
      <c r="R33" s="16">
        <f t="shared" si="19"/>
        <v>2.2000000000005571E-2</v>
      </c>
      <c r="S33" s="16">
        <f t="shared" ca="1" si="8"/>
        <v>4.9152600000000261E-2</v>
      </c>
      <c r="V33" s="27">
        <v>29</v>
      </c>
      <c r="W33" s="16">
        <f t="shared" si="20"/>
        <v>73.984999999999999</v>
      </c>
      <c r="X33" s="16">
        <f t="shared" si="9"/>
        <v>0</v>
      </c>
      <c r="Y33" s="16">
        <f t="shared" si="10"/>
        <v>0</v>
      </c>
      <c r="AB33" s="27" t="s">
        <v>100</v>
      </c>
      <c r="AC33" s="27">
        <f>IF($B$19="","",$B$19)</f>
        <v>74.012</v>
      </c>
      <c r="AD33" s="27"/>
      <c r="AF33" s="27">
        <f>IF($C$14="","",$C$14)</f>
        <v>74</v>
      </c>
      <c r="AG33" s="27"/>
      <c r="AH33" s="27" t="s">
        <v>89</v>
      </c>
      <c r="AI33" s="27">
        <f>IF($B$12="","",$B$12)</f>
        <v>73.984999999999999</v>
      </c>
      <c r="AJ33" s="27"/>
      <c r="AK33" s="27"/>
      <c r="AL33" s="27">
        <f>IF($E$10="","",$E$10)</f>
        <v>73.984999999999999</v>
      </c>
      <c r="AM33" s="16">
        <v>0.29399999976158142</v>
      </c>
      <c r="AN33" s="16">
        <v>7.0600003004074097E-2</v>
      </c>
      <c r="AO33" s="16">
        <v>0.62379997968673706</v>
      </c>
      <c r="AP33" s="16">
        <v>0.50249999761581421</v>
      </c>
      <c r="AQ33" s="16">
        <v>0.68839997053146362</v>
      </c>
      <c r="AR33" s="16">
        <v>0.35240000486373901</v>
      </c>
      <c r="AS33" s="16">
        <v>0.63309997320175171</v>
      </c>
      <c r="AT33" s="16">
        <v>0.1606999933719635</v>
      </c>
      <c r="AU33" s="16">
        <v>0.9067000150680542</v>
      </c>
      <c r="AV33" s="16">
        <v>0.36970001459121704</v>
      </c>
      <c r="AW33" s="16">
        <v>0.81499999761581421</v>
      </c>
      <c r="AX33" s="16">
        <v>0.16410000622272491</v>
      </c>
      <c r="AY33" s="16">
        <v>0.49919998645782471</v>
      </c>
      <c r="AZ33" s="16">
        <v>3.3799998462200165E-2</v>
      </c>
      <c r="BA33" s="16">
        <v>0.74769997596740723</v>
      </c>
      <c r="BB33" s="16">
        <v>0.84079998731613159</v>
      </c>
      <c r="BC33" s="16">
        <v>0.29460000991821289</v>
      </c>
      <c r="BD33" s="16">
        <v>29</v>
      </c>
      <c r="BE33" s="16">
        <f t="shared" si="11"/>
        <v>29</v>
      </c>
      <c r="BF33" s="16">
        <f>IF('Eingabe Daten'!E33&lt;&gt;"",'Eingabe Daten'!E33,BF32)</f>
        <v>74.001999999999995</v>
      </c>
      <c r="BG33" s="16">
        <f>IF('Eingabe Daten'!F33&lt;&gt;"",'Eingabe Daten'!F33,BG32)</f>
        <v>73.995999999999995</v>
      </c>
      <c r="BH33" s="16">
        <f>IF('Eingabe Daten'!G33&lt;&gt;"",'Eingabe Daten'!G33,BH32)</f>
        <v>73.992999999999995</v>
      </c>
      <c r="BI33" s="16">
        <f>IF('Eingabe Daten'!H33&lt;&gt;"",'Eingabe Daten'!H33,BI32)</f>
        <v>74.015000000000001</v>
      </c>
      <c r="BJ33" s="16">
        <f>IF('Eingabe Daten'!I33&lt;&gt;"",'Eingabe Daten'!I33,BJ32)</f>
        <v>74.009</v>
      </c>
      <c r="BK33" s="16">
        <v>0.42120000720024109</v>
      </c>
      <c r="BL33" s="16">
        <f t="shared" si="12"/>
        <v>74.05</v>
      </c>
      <c r="BM33" s="16">
        <f t="shared" si="21"/>
        <v>73.95</v>
      </c>
      <c r="BN33" s="16">
        <f t="shared" si="30"/>
        <v>73.990997619888844</v>
      </c>
      <c r="BO33" s="16">
        <f t="shared" si="30"/>
        <v>74.011354380111129</v>
      </c>
      <c r="BP33" s="16">
        <f t="shared" si="30"/>
        <v>73.980819239777716</v>
      </c>
      <c r="BQ33" s="16">
        <f t="shared" si="30"/>
        <v>74.021532760222257</v>
      </c>
      <c r="BR33" s="16">
        <f t="shared" si="30"/>
        <v>73.970640859666574</v>
      </c>
      <c r="BS33" s="16">
        <f t="shared" si="30"/>
        <v>74.0317111403334</v>
      </c>
      <c r="BT33" s="16">
        <f t="shared" si="30"/>
        <v>74.001175999999987</v>
      </c>
      <c r="BU33" s="16">
        <v>0.51429998874664307</v>
      </c>
      <c r="BV33" s="16">
        <v>4.0000001899898052E-3</v>
      </c>
      <c r="BW33" s="16">
        <v>0.6656000018119812</v>
      </c>
      <c r="BX33" s="16">
        <v>0.97659999132156372</v>
      </c>
      <c r="BY33" s="16">
        <v>9.3400001525878906E-2</v>
      </c>
      <c r="BZ33" s="16">
        <v>0.78049999475479126</v>
      </c>
      <c r="CA33" s="16">
        <v>4.4199999421834946E-2</v>
      </c>
      <c r="CB33" s="16">
        <v>0.9659000039100647</v>
      </c>
      <c r="CC33" s="16">
        <v>0.99980002641677856</v>
      </c>
      <c r="CD33" s="16">
        <v>0.68870002031326294</v>
      </c>
      <c r="CE33" s="16">
        <v>29</v>
      </c>
      <c r="CF33" s="16">
        <f t="shared" si="14"/>
        <v>73.989000000000004</v>
      </c>
      <c r="CG33" s="16">
        <f t="shared" si="24"/>
        <v>29</v>
      </c>
      <c r="CH33" s="16">
        <f t="shared" si="15"/>
        <v>0.11579733556611274</v>
      </c>
      <c r="CI33" s="16">
        <f t="shared" si="16"/>
        <v>0.88420266443388729</v>
      </c>
      <c r="CJ33" s="16">
        <f t="shared" si="25"/>
        <v>0.10384814093586492</v>
      </c>
      <c r="CK33" s="16">
        <f t="shared" si="17"/>
        <v>-251.98214313767122</v>
      </c>
      <c r="CL33" s="16">
        <f t="shared" si="18"/>
        <v>-1.2023363810571164</v>
      </c>
      <c r="CM33" s="16">
        <v>0.68790000677108765</v>
      </c>
      <c r="CN33" s="16">
        <v>0.17949999868869781</v>
      </c>
      <c r="CO33" s="16">
        <v>0.17479999363422394</v>
      </c>
      <c r="CP33" s="16">
        <v>0.96670001745223999</v>
      </c>
      <c r="CQ33" s="16">
        <v>0.69499999284744263</v>
      </c>
      <c r="CR33" s="16">
        <v>0.88520002365112305</v>
      </c>
      <c r="CS33" s="16">
        <v>0.12729999423027039</v>
      </c>
      <c r="CT33" s="16">
        <v>0.15049999952316284</v>
      </c>
      <c r="CU33" s="16">
        <v>0.27000001072883606</v>
      </c>
      <c r="CV33" s="16">
        <v>3.1599998474121094E-2</v>
      </c>
    </row>
    <row r="34" spans="1:100" x14ac:dyDescent="0.35">
      <c r="A34" s="16">
        <v>30</v>
      </c>
      <c r="B34" s="16">
        <f>IF('Eingabe Daten'!E34="","",'Eingabe Daten'!E34)</f>
        <v>73.992000000000004</v>
      </c>
      <c r="C34" s="16">
        <f>IF('Eingabe Daten'!F34="","",'Eingabe Daten'!F34)</f>
        <v>74.007000000000005</v>
      </c>
      <c r="D34" s="16">
        <f>IF('Eingabe Daten'!G34="","",'Eingabe Daten'!G34)</f>
        <v>74.015000000000001</v>
      </c>
      <c r="E34" s="16">
        <f>IF('Eingabe Daten'!H34="","",'Eingabe Daten'!H34)</f>
        <v>73.989000000000004</v>
      </c>
      <c r="F34" s="16">
        <f>IF('Eingabe Daten'!I34="","",'Eingabe Daten'!I34)</f>
        <v>74.013999999999996</v>
      </c>
      <c r="H34" s="16">
        <f t="shared" si="28"/>
        <v>74.003400000000013</v>
      </c>
      <c r="I34" s="16">
        <f t="shared" si="1"/>
        <v>1.0928860873848971E-2</v>
      </c>
      <c r="J34" s="16">
        <f t="shared" si="29"/>
        <v>2.5999999999996248E-2</v>
      </c>
      <c r="L34" s="16">
        <f t="shared" si="26"/>
        <v>30</v>
      </c>
      <c r="M34" s="16">
        <f t="shared" si="3"/>
        <v>74.001176000000001</v>
      </c>
      <c r="N34" s="16">
        <f t="shared" si="4"/>
        <v>74.003400000000013</v>
      </c>
      <c r="O34" s="16">
        <f t="shared" ca="1" si="5"/>
        <v>74.014585480000008</v>
      </c>
      <c r="P34" s="16">
        <f t="shared" ca="1" si="6"/>
        <v>73.987766519999994</v>
      </c>
      <c r="Q34" s="16">
        <f t="shared" si="7"/>
        <v>2.3240000000000122E-2</v>
      </c>
      <c r="R34" s="16">
        <f t="shared" si="19"/>
        <v>2.5999999999996248E-2</v>
      </c>
      <c r="S34" s="16">
        <f t="shared" ca="1" si="8"/>
        <v>4.9152600000000261E-2</v>
      </c>
      <c r="V34" s="27">
        <v>30</v>
      </c>
      <c r="W34" s="16">
        <f t="shared" si="20"/>
        <v>73.992999999999995</v>
      </c>
      <c r="X34" s="16">
        <f t="shared" si="9"/>
        <v>0</v>
      </c>
      <c r="Y34" s="16">
        <f t="shared" si="10"/>
        <v>0</v>
      </c>
      <c r="AC34" s="27">
        <f>IF($C$19="","",$C$19)</f>
        <v>74.013999999999996</v>
      </c>
      <c r="AD34" s="27"/>
      <c r="AE34" s="27"/>
      <c r="AF34" s="27">
        <f>IF($D$14="","",$D$14)</f>
        <v>73.989999999999995</v>
      </c>
      <c r="AG34" s="27"/>
      <c r="AI34" s="27">
        <f>IF($C$12="","",$C$12)</f>
        <v>74.003</v>
      </c>
      <c r="AJ34" s="27"/>
      <c r="AK34" s="27"/>
      <c r="AL34" s="27">
        <f>IF($F$10="","",$F$10)</f>
        <v>73.992999999999995</v>
      </c>
      <c r="AM34" s="16">
        <v>0.32409998774528503</v>
      </c>
      <c r="AN34" s="16">
        <v>0.90189999341964722</v>
      </c>
      <c r="AO34" s="16">
        <v>0.23960000276565552</v>
      </c>
      <c r="AP34" s="16">
        <v>0.70090001821517944</v>
      </c>
      <c r="AQ34" s="16">
        <v>0.83090001344680786</v>
      </c>
      <c r="AR34" s="16">
        <v>8.6999997496604919E-2</v>
      </c>
      <c r="AS34" s="16">
        <v>0.81840002536773682</v>
      </c>
      <c r="AT34" s="16">
        <v>0.81260001659393311</v>
      </c>
      <c r="AU34" s="16">
        <v>0.20219999551773071</v>
      </c>
      <c r="AV34" s="44" t="s">
        <v>14</v>
      </c>
      <c r="AW34" s="16">
        <v>0.10400000214576721</v>
      </c>
      <c r="AX34" s="16">
        <v>0.62400001287460327</v>
      </c>
      <c r="AY34" s="16">
        <v>7.5800001621246338E-2</v>
      </c>
      <c r="AZ34" s="16">
        <v>0.62279999256134033</v>
      </c>
      <c r="BA34" s="16">
        <v>0.46160000562667847</v>
      </c>
      <c r="BB34" s="16">
        <v>0.9430999755859375</v>
      </c>
      <c r="BC34" s="16">
        <v>0.19300000369548798</v>
      </c>
      <c r="BD34" s="16">
        <v>30</v>
      </c>
      <c r="BE34" s="16">
        <f t="shared" si="11"/>
        <v>30</v>
      </c>
      <c r="BF34" s="16">
        <f>IF('Eingabe Daten'!E34&lt;&gt;"",'Eingabe Daten'!E34,BF33)</f>
        <v>73.992000000000004</v>
      </c>
      <c r="BG34" s="16">
        <f>IF('Eingabe Daten'!F34&lt;&gt;"",'Eingabe Daten'!F34,BG33)</f>
        <v>74.007000000000005</v>
      </c>
      <c r="BH34" s="16">
        <f>IF('Eingabe Daten'!G34&lt;&gt;"",'Eingabe Daten'!G34,BH33)</f>
        <v>74.015000000000001</v>
      </c>
      <c r="BI34" s="16">
        <f>IF('Eingabe Daten'!H34&lt;&gt;"",'Eingabe Daten'!H34,BI33)</f>
        <v>73.989000000000004</v>
      </c>
      <c r="BJ34" s="16">
        <f>IF('Eingabe Daten'!I34&lt;&gt;"",'Eingabe Daten'!I34,BJ33)</f>
        <v>74.013999999999996</v>
      </c>
      <c r="BK34" s="16">
        <v>0.29780000448226929</v>
      </c>
      <c r="BL34" s="16">
        <f t="shared" si="12"/>
        <v>74.05</v>
      </c>
      <c r="BM34" s="16">
        <f t="shared" si="21"/>
        <v>73.95</v>
      </c>
      <c r="BN34" s="16">
        <f t="shared" si="30"/>
        <v>73.990997619888844</v>
      </c>
      <c r="BO34" s="16">
        <f t="shared" si="30"/>
        <v>74.011354380111129</v>
      </c>
      <c r="BP34" s="16">
        <f t="shared" si="30"/>
        <v>73.980819239777716</v>
      </c>
      <c r="BQ34" s="16">
        <f t="shared" si="30"/>
        <v>74.021532760222257</v>
      </c>
      <c r="BR34" s="16">
        <f t="shared" si="30"/>
        <v>73.970640859666574</v>
      </c>
      <c r="BS34" s="16">
        <f t="shared" si="30"/>
        <v>74.0317111403334</v>
      </c>
      <c r="BT34" s="16">
        <f t="shared" si="30"/>
        <v>74.001175999999987</v>
      </c>
      <c r="BU34" s="16">
        <v>0.60680001974105835</v>
      </c>
      <c r="BV34" s="16">
        <v>0.24690000712871552</v>
      </c>
      <c r="BW34" s="16">
        <v>0.31299999356269836</v>
      </c>
      <c r="BX34" s="16">
        <v>9.3500003218650818E-2</v>
      </c>
      <c r="BY34" s="16">
        <v>3.4000000450760126E-3</v>
      </c>
      <c r="BZ34" s="16">
        <v>0.95690000057220459</v>
      </c>
      <c r="CA34" s="16">
        <v>0.73379999399185181</v>
      </c>
      <c r="CB34" s="16">
        <v>0.42779999971389771</v>
      </c>
      <c r="CC34" s="16">
        <v>0.45960000157356262</v>
      </c>
      <c r="CD34" s="16">
        <v>0.46050000190734863</v>
      </c>
      <c r="CE34" s="16">
        <v>30</v>
      </c>
      <c r="CF34" s="16">
        <f t="shared" si="14"/>
        <v>73.989000000000004</v>
      </c>
      <c r="CG34" s="16">
        <f t="shared" si="24"/>
        <v>30</v>
      </c>
      <c r="CH34" s="16">
        <f t="shared" si="15"/>
        <v>0.11579733556611274</v>
      </c>
      <c r="CI34" s="16">
        <f t="shared" si="16"/>
        <v>0.88420266443388729</v>
      </c>
      <c r="CJ34" s="16">
        <f t="shared" si="25"/>
        <v>0.10384814093586492</v>
      </c>
      <c r="CK34" s="16">
        <f t="shared" si="17"/>
        <v>-260.82362184425614</v>
      </c>
      <c r="CL34" s="16">
        <f t="shared" si="18"/>
        <v>-1.1819628363122647</v>
      </c>
      <c r="CM34" s="16">
        <v>0.8562999963760376</v>
      </c>
      <c r="CN34" s="16">
        <v>0.41119998693466187</v>
      </c>
      <c r="CO34" s="16">
        <v>0.70690000057220459</v>
      </c>
      <c r="CP34" s="16">
        <v>0.37619999051094055</v>
      </c>
      <c r="CQ34" s="16">
        <v>0.38670000433921814</v>
      </c>
      <c r="CR34" s="16">
        <v>0.23710000514984131</v>
      </c>
      <c r="CS34" s="16">
        <v>0.22740000486373901</v>
      </c>
      <c r="CT34" s="16">
        <v>6.9899998605251312E-2</v>
      </c>
      <c r="CU34" s="16">
        <v>0.79030001163482666</v>
      </c>
      <c r="CV34" s="16">
        <v>0.82270002365112305</v>
      </c>
    </row>
    <row r="35" spans="1:100" x14ac:dyDescent="0.35">
      <c r="A35" s="16">
        <v>31</v>
      </c>
      <c r="B35" s="16">
        <f>IF('Eingabe Daten'!E35="","",'Eingabe Daten'!E35)</f>
        <v>74.009</v>
      </c>
      <c r="C35" s="16">
        <f>IF('Eingabe Daten'!F35="","",'Eingabe Daten'!F35)</f>
        <v>73.994</v>
      </c>
      <c r="D35" s="16">
        <f>IF('Eingabe Daten'!G35="","",'Eingabe Daten'!G35)</f>
        <v>73.997</v>
      </c>
      <c r="E35" s="16">
        <f>IF('Eingabe Daten'!H35="","",'Eingabe Daten'!H35)</f>
        <v>73.984999999999999</v>
      </c>
      <c r="F35" s="16">
        <f>IF('Eingabe Daten'!I35="","",'Eingabe Daten'!I35)</f>
        <v>73.992999999999995</v>
      </c>
      <c r="H35" s="16">
        <f t="shared" si="28"/>
        <v>73.995599999999996</v>
      </c>
      <c r="I35" s="16">
        <f t="shared" si="1"/>
        <v>7.7871689335733251E-3</v>
      </c>
      <c r="J35" s="16">
        <f t="shared" si="29"/>
        <v>2.4000000000000909E-2</v>
      </c>
      <c r="L35" s="16">
        <f t="shared" si="26"/>
        <v>31</v>
      </c>
      <c r="M35" s="16">
        <f t="shared" si="3"/>
        <v>74.001176000000001</v>
      </c>
      <c r="N35" s="16">
        <f t="shared" si="4"/>
        <v>73.995599999999996</v>
      </c>
      <c r="O35" s="16">
        <f t="shared" ca="1" si="5"/>
        <v>74.014585480000008</v>
      </c>
      <c r="P35" s="16">
        <f t="shared" ca="1" si="6"/>
        <v>73.987766519999994</v>
      </c>
      <c r="Q35" s="16">
        <f t="shared" si="7"/>
        <v>2.3240000000000122E-2</v>
      </c>
      <c r="R35" s="16">
        <f t="shared" si="19"/>
        <v>2.4000000000000909E-2</v>
      </c>
      <c r="S35" s="16">
        <f t="shared" ca="1" si="8"/>
        <v>4.9152600000000261E-2</v>
      </c>
      <c r="V35" s="27">
        <v>31</v>
      </c>
      <c r="W35" s="16">
        <f t="shared" si="20"/>
        <v>73.995000000000005</v>
      </c>
      <c r="X35" s="16">
        <f t="shared" si="9"/>
        <v>0</v>
      </c>
      <c r="Y35" s="16">
        <f t="shared" si="10"/>
        <v>0</v>
      </c>
      <c r="AB35" s="27" t="s">
        <v>101</v>
      </c>
      <c r="AC35" s="27">
        <f>IF($B$20="","",$B$20)</f>
        <v>74</v>
      </c>
      <c r="AD35" s="27"/>
      <c r="AE35" s="27" t="s">
        <v>92</v>
      </c>
      <c r="AF35" s="27">
        <f>IF($B$15="","",$B$15)</f>
        <v>73.994</v>
      </c>
      <c r="AG35" s="27"/>
      <c r="AH35" s="27"/>
      <c r="AI35" s="27">
        <f>IF($D$12="","",$D$12)</f>
        <v>73.992999999999995</v>
      </c>
      <c r="AJ35" s="27"/>
      <c r="AK35" s="27" t="s">
        <v>88</v>
      </c>
      <c r="AL35" s="27">
        <f>IF($B$11="","",$B$11)</f>
        <v>73.995000000000005</v>
      </c>
      <c r="AM35" s="16">
        <v>0.33239999413490295</v>
      </c>
      <c r="AN35" s="16">
        <v>0.41999998688697815</v>
      </c>
      <c r="AO35" s="16">
        <v>0.99400001764297485</v>
      </c>
      <c r="AP35" s="16">
        <v>0.69900000095367432</v>
      </c>
      <c r="AQ35" s="16">
        <v>0.49059998989105225</v>
      </c>
      <c r="AR35" s="16">
        <v>0.83340001106262207</v>
      </c>
      <c r="AS35" s="16">
        <v>0.34000000357627869</v>
      </c>
      <c r="AT35" s="16">
        <v>0.15250000357627869</v>
      </c>
      <c r="AU35" s="16">
        <v>0.9057999849319458</v>
      </c>
      <c r="AV35" s="44" t="s">
        <v>13</v>
      </c>
      <c r="AW35" s="16">
        <v>0.51080000400543213</v>
      </c>
      <c r="AX35" s="16">
        <v>0.78850001096725464</v>
      </c>
      <c r="AY35" s="16">
        <v>0.61479997634887695</v>
      </c>
      <c r="AZ35" s="16">
        <v>0.34549999237060547</v>
      </c>
      <c r="BA35" s="16">
        <v>0.96249997615814209</v>
      </c>
      <c r="BB35" s="16">
        <v>0.37119999527931213</v>
      </c>
      <c r="BC35" s="16">
        <v>0.303600013256073</v>
      </c>
      <c r="BD35" s="16">
        <v>31</v>
      </c>
      <c r="BE35" s="16">
        <f t="shared" si="11"/>
        <v>31</v>
      </c>
      <c r="BF35" s="16">
        <f>IF('Eingabe Daten'!E35&lt;&gt;"",'Eingabe Daten'!E35,BF34)</f>
        <v>74.009</v>
      </c>
      <c r="BG35" s="16">
        <f>IF('Eingabe Daten'!F35&lt;&gt;"",'Eingabe Daten'!F35,BG34)</f>
        <v>73.994</v>
      </c>
      <c r="BH35" s="16">
        <f>IF('Eingabe Daten'!G35&lt;&gt;"",'Eingabe Daten'!G35,BH34)</f>
        <v>73.997</v>
      </c>
      <c r="BI35" s="16">
        <f>IF('Eingabe Daten'!H35&lt;&gt;"",'Eingabe Daten'!H35,BI34)</f>
        <v>73.984999999999999</v>
      </c>
      <c r="BJ35" s="16">
        <f>IF('Eingabe Daten'!I35&lt;&gt;"",'Eingabe Daten'!I35,BJ34)</f>
        <v>73.992999999999995</v>
      </c>
      <c r="BK35" s="16">
        <v>0.21860000491142273</v>
      </c>
      <c r="BL35" s="16">
        <f t="shared" si="12"/>
        <v>74.05</v>
      </c>
      <c r="BM35" s="16">
        <f t="shared" si="21"/>
        <v>73.95</v>
      </c>
      <c r="BN35" s="16">
        <f t="shared" si="30"/>
        <v>73.990997619888844</v>
      </c>
      <c r="BO35" s="16">
        <f t="shared" si="30"/>
        <v>74.011354380111129</v>
      </c>
      <c r="BP35" s="16">
        <f t="shared" si="30"/>
        <v>73.980819239777716</v>
      </c>
      <c r="BQ35" s="16">
        <f t="shared" si="30"/>
        <v>74.021532760222257</v>
      </c>
      <c r="BR35" s="16">
        <f t="shared" si="30"/>
        <v>73.970640859666574</v>
      </c>
      <c r="BS35" s="16">
        <f t="shared" si="30"/>
        <v>74.0317111403334</v>
      </c>
      <c r="BT35" s="16">
        <f t="shared" si="30"/>
        <v>74.001175999999987</v>
      </c>
      <c r="BU35" s="16">
        <v>0.77399998903274536</v>
      </c>
      <c r="BV35" s="16">
        <v>0.89389997720718384</v>
      </c>
      <c r="BW35" s="16">
        <v>0.11370000243186951</v>
      </c>
      <c r="BX35" s="16">
        <v>0.90390002727508545</v>
      </c>
      <c r="BY35" s="16">
        <v>0.6216999888420105</v>
      </c>
      <c r="BZ35" s="16">
        <v>0.89020001888275146</v>
      </c>
      <c r="CA35" s="16">
        <v>0.75690001249313354</v>
      </c>
      <c r="CB35" s="16">
        <v>0.32800000905990601</v>
      </c>
      <c r="CC35" s="16">
        <v>0.53829997777938843</v>
      </c>
      <c r="CD35" s="16">
        <v>0.82419997453689575</v>
      </c>
      <c r="CE35" s="16">
        <v>31</v>
      </c>
      <c r="CF35" s="16">
        <f t="shared" si="14"/>
        <v>73.989999999999995</v>
      </c>
      <c r="CG35" s="16">
        <f t="shared" si="24"/>
        <v>31</v>
      </c>
      <c r="CH35" s="16">
        <f t="shared" si="15"/>
        <v>0.13609926080178811</v>
      </c>
      <c r="CI35" s="16">
        <f t="shared" si="16"/>
        <v>0.86390073919821186</v>
      </c>
      <c r="CJ35" s="16">
        <f t="shared" si="25"/>
        <v>0.12268315766286386</v>
      </c>
      <c r="CK35" s="16">
        <f t="shared" si="17"/>
        <v>-249.64378110217902</v>
      </c>
      <c r="CL35" s="16">
        <f t="shared" si="18"/>
        <v>-1.162068435277622</v>
      </c>
      <c r="CM35" s="16">
        <v>0.15330000221729279</v>
      </c>
      <c r="CN35" s="16">
        <v>0.79329997301101685</v>
      </c>
      <c r="CO35" s="16">
        <v>0.42870000004768372</v>
      </c>
      <c r="CP35" s="16">
        <v>0.5439000129699707</v>
      </c>
      <c r="CQ35" s="16">
        <v>7.1500003337860107E-2</v>
      </c>
      <c r="CR35" s="16">
        <v>5.6600000709295273E-2</v>
      </c>
      <c r="CS35" s="16">
        <v>0.83539998531341553</v>
      </c>
      <c r="CT35" s="16">
        <v>0.98420000076293945</v>
      </c>
      <c r="CU35" s="16">
        <v>1.9300000742077827E-2</v>
      </c>
      <c r="CV35" s="16">
        <v>0.6567000150680542</v>
      </c>
    </row>
    <row r="36" spans="1:100" x14ac:dyDescent="0.35">
      <c r="A36" s="16">
        <v>32</v>
      </c>
      <c r="B36" s="16">
        <f>IF('Eingabe Daten'!E36="","",'Eingabe Daten'!E36)</f>
        <v>73.995000000000005</v>
      </c>
      <c r="C36" s="16">
        <f>IF('Eingabe Daten'!F36="","",'Eingabe Daten'!F36)</f>
        <v>74.006</v>
      </c>
      <c r="D36" s="16">
        <f>IF('Eingabe Daten'!G36="","",'Eingabe Daten'!G36)</f>
        <v>73.994</v>
      </c>
      <c r="E36" s="16">
        <f>IF('Eingabe Daten'!H36="","",'Eingabe Daten'!H36)</f>
        <v>74</v>
      </c>
      <c r="F36" s="16">
        <f>IF('Eingabe Daten'!I36="","",'Eingabe Daten'!I36)</f>
        <v>74.004999999999995</v>
      </c>
      <c r="H36" s="16">
        <f t="shared" si="28"/>
        <v>74</v>
      </c>
      <c r="I36" s="16">
        <f t="shared" si="1"/>
        <v>4.9396356140896571E-3</v>
      </c>
      <c r="J36" s="16">
        <f t="shared" si="29"/>
        <v>1.2000000000000455E-2</v>
      </c>
      <c r="L36" s="16">
        <f t="shared" si="26"/>
        <v>32</v>
      </c>
      <c r="M36" s="16">
        <f t="shared" si="3"/>
        <v>74.001176000000001</v>
      </c>
      <c r="N36" s="16">
        <f t="shared" si="4"/>
        <v>74</v>
      </c>
      <c r="O36" s="16">
        <f t="shared" ca="1" si="5"/>
        <v>74.014585480000008</v>
      </c>
      <c r="P36" s="16">
        <f t="shared" ca="1" si="6"/>
        <v>73.987766519999994</v>
      </c>
      <c r="Q36" s="16">
        <f t="shared" si="7"/>
        <v>2.3240000000000122E-2</v>
      </c>
      <c r="R36" s="16">
        <f t="shared" si="19"/>
        <v>1.2000000000000455E-2</v>
      </c>
      <c r="S36" s="16">
        <f t="shared" ca="1" si="8"/>
        <v>4.9152600000000261E-2</v>
      </c>
      <c r="V36" s="27">
        <v>32</v>
      </c>
      <c r="W36" s="16">
        <f t="shared" si="20"/>
        <v>74.006</v>
      </c>
      <c r="X36" s="16">
        <f t="shared" si="9"/>
        <v>0</v>
      </c>
      <c r="Y36" s="16">
        <f t="shared" si="10"/>
        <v>0</v>
      </c>
      <c r="AC36" s="27">
        <f>IF($C$20="","",$C$20)</f>
        <v>73.983999999999995</v>
      </c>
      <c r="AD36" s="27"/>
      <c r="AF36" s="27">
        <f>IF($C$15="","",$C$15)</f>
        <v>73.998000000000005</v>
      </c>
      <c r="AG36" s="27"/>
      <c r="AH36" s="27"/>
      <c r="AI36" s="27">
        <f>IF($E$12="","",$E$12)</f>
        <v>74.015000000000001</v>
      </c>
      <c r="AJ36" s="27"/>
      <c r="AL36" s="27">
        <f>IF($C$11="","",$C$11)</f>
        <v>74.006</v>
      </c>
      <c r="AM36" s="16">
        <v>0.95429998636245728</v>
      </c>
      <c r="AN36" s="16">
        <v>0.1200999990105629</v>
      </c>
      <c r="AO36" s="16">
        <v>0.38460001349449158</v>
      </c>
      <c r="AP36" s="16">
        <v>0.49279999732971191</v>
      </c>
      <c r="AQ36" s="16">
        <v>0.9000999927520752</v>
      </c>
      <c r="AR36" s="16">
        <v>0.16949999332427979</v>
      </c>
      <c r="AS36" s="16">
        <v>0.8255000114440918</v>
      </c>
      <c r="AT36" s="16">
        <v>0.65280002355575562</v>
      </c>
      <c r="AU36" s="16">
        <v>0.22229999303817749</v>
      </c>
      <c r="AV36" s="44" t="s">
        <v>42</v>
      </c>
      <c r="AW36" s="16">
        <v>4.6799998730421066E-2</v>
      </c>
      <c r="AX36" s="16">
        <v>0.91149997711181641</v>
      </c>
      <c r="AY36" s="16">
        <v>0.49079999327659607</v>
      </c>
      <c r="AZ36" s="16">
        <v>0.67049998044967651</v>
      </c>
      <c r="BA36" s="16">
        <v>6.589999794960022E-2</v>
      </c>
      <c r="BB36" s="16">
        <v>1.3700000010430813E-2</v>
      </c>
      <c r="BC36" s="16">
        <v>0.95590001344680786</v>
      </c>
      <c r="BD36" s="16">
        <v>32</v>
      </c>
      <c r="BE36" s="16">
        <f t="shared" si="11"/>
        <v>32</v>
      </c>
      <c r="BF36" s="16">
        <f>IF('Eingabe Daten'!E36&lt;&gt;"",'Eingabe Daten'!E36,BF35)</f>
        <v>73.995000000000005</v>
      </c>
      <c r="BG36" s="16">
        <f>IF('Eingabe Daten'!F36&lt;&gt;"",'Eingabe Daten'!F36,BG35)</f>
        <v>74.006</v>
      </c>
      <c r="BH36" s="16">
        <f>IF('Eingabe Daten'!G36&lt;&gt;"",'Eingabe Daten'!G36,BH35)</f>
        <v>73.994</v>
      </c>
      <c r="BI36" s="16">
        <f>IF('Eingabe Daten'!H36&lt;&gt;"",'Eingabe Daten'!H36,BI35)</f>
        <v>74</v>
      </c>
      <c r="BJ36" s="16">
        <f>IF('Eingabe Daten'!I36&lt;&gt;"",'Eingabe Daten'!I36,BJ35)</f>
        <v>74.004999999999995</v>
      </c>
      <c r="BK36" s="16">
        <v>0.20999999344348907</v>
      </c>
      <c r="BL36" s="16">
        <f t="shared" si="12"/>
        <v>74.05</v>
      </c>
      <c r="BM36" s="16">
        <f t="shared" si="21"/>
        <v>73.95</v>
      </c>
      <c r="BN36" s="16">
        <f t="shared" si="30"/>
        <v>73.990997619888844</v>
      </c>
      <c r="BO36" s="16">
        <f t="shared" si="30"/>
        <v>74.011354380111129</v>
      </c>
      <c r="BP36" s="16">
        <f t="shared" si="30"/>
        <v>73.980819239777716</v>
      </c>
      <c r="BQ36" s="16">
        <f t="shared" si="30"/>
        <v>74.021532760222257</v>
      </c>
      <c r="BR36" s="16">
        <f t="shared" si="30"/>
        <v>73.970640859666574</v>
      </c>
      <c r="BS36" s="16">
        <f t="shared" si="30"/>
        <v>74.0317111403334</v>
      </c>
      <c r="BT36" s="16">
        <f t="shared" si="30"/>
        <v>74.001175999999987</v>
      </c>
      <c r="BU36" s="16">
        <v>0.89300000667572021</v>
      </c>
      <c r="BV36" s="16">
        <v>0.4456000030040741</v>
      </c>
      <c r="BW36" s="16">
        <v>0.17000000178813934</v>
      </c>
      <c r="BX36" s="16">
        <v>0.28760001063346863</v>
      </c>
      <c r="BY36" s="16">
        <v>0.75019997358322144</v>
      </c>
      <c r="BZ36" s="16">
        <v>0.85390001535415649</v>
      </c>
      <c r="CA36" s="16">
        <v>0.25600001215934753</v>
      </c>
      <c r="CB36" s="16">
        <v>0.34729999303817749</v>
      </c>
      <c r="CC36" s="16">
        <v>0.86809998750686646</v>
      </c>
      <c r="CD36" s="16">
        <v>0.8586999773979187</v>
      </c>
      <c r="CE36" s="16">
        <v>32</v>
      </c>
      <c r="CF36" s="16">
        <f t="shared" si="14"/>
        <v>73.989999999999995</v>
      </c>
      <c r="CG36" s="16">
        <f t="shared" si="24"/>
        <v>32</v>
      </c>
      <c r="CH36" s="16">
        <f t="shared" si="15"/>
        <v>0.13609926080178811</v>
      </c>
      <c r="CI36" s="16">
        <f t="shared" si="16"/>
        <v>0.86390073919821186</v>
      </c>
      <c r="CJ36" s="16">
        <f t="shared" si="25"/>
        <v>0.12268315766286386</v>
      </c>
      <c r="CK36" s="16">
        <f t="shared" si="17"/>
        <v>-257.82882310552918</v>
      </c>
      <c r="CL36" s="16">
        <f t="shared" si="18"/>
        <v>-1.1426236349358816</v>
      </c>
      <c r="CM36" s="16">
        <v>0.41580000519752502</v>
      </c>
      <c r="CN36" s="16">
        <v>0.59570002555847168</v>
      </c>
      <c r="CO36" s="16">
        <v>0.18960000574588776</v>
      </c>
      <c r="CP36" s="16">
        <v>0.94429999589920044</v>
      </c>
      <c r="CQ36" s="16">
        <v>0.25859999656677246</v>
      </c>
      <c r="CR36" s="16">
        <v>1.7699999734759331E-2</v>
      </c>
      <c r="CS36" s="16">
        <v>0.32220000028610229</v>
      </c>
      <c r="CT36" s="16">
        <v>0.60030001401901245</v>
      </c>
      <c r="CU36" s="16">
        <v>0.37900000810623169</v>
      </c>
      <c r="CV36" s="16">
        <v>0.64219999313354492</v>
      </c>
    </row>
    <row r="37" spans="1:100" x14ac:dyDescent="0.35">
      <c r="A37" s="16">
        <v>33</v>
      </c>
      <c r="B37" s="16">
        <f>IF('Eingabe Daten'!E37="","",'Eingabe Daten'!E37)</f>
        <v>73.984999999999999</v>
      </c>
      <c r="C37" s="16">
        <f>IF('Eingabe Daten'!F37="","",'Eingabe Daten'!F37)</f>
        <v>74.003</v>
      </c>
      <c r="D37" s="16">
        <f>IF('Eingabe Daten'!G37="","",'Eingabe Daten'!G37)</f>
        <v>73.992999999999995</v>
      </c>
      <c r="E37" s="16">
        <f>IF('Eingabe Daten'!H37="","",'Eingabe Daten'!H37)</f>
        <v>74.015000000000001</v>
      </c>
      <c r="F37" s="16">
        <f>IF('Eingabe Daten'!I37="","",'Eingabe Daten'!I37)</f>
        <v>73.988</v>
      </c>
      <c r="H37" s="16">
        <f t="shared" si="28"/>
        <v>73.996799999999993</v>
      </c>
      <c r="I37" s="16">
        <f t="shared" si="1"/>
        <v>1.0961751684836521E-2</v>
      </c>
      <c r="J37" s="16">
        <f t="shared" si="29"/>
        <v>3.0000000000001137E-2</v>
      </c>
      <c r="L37" s="16">
        <f t="shared" si="26"/>
        <v>33</v>
      </c>
      <c r="M37" s="16">
        <f t="shared" ref="M37:M54" si="31">IF(H37="",NA(),xquerquer)</f>
        <v>74.001176000000001</v>
      </c>
      <c r="N37" s="16">
        <f t="shared" ref="N37:N54" si="32">IF(H37="",NA(),H37)</f>
        <v>73.996799999999993</v>
      </c>
      <c r="O37" s="16">
        <f t="shared" ref="O37:O54" ca="1" si="33">IF(H37="",NA(),xquerquer+(Azwei*Rquer))</f>
        <v>74.014585480000008</v>
      </c>
      <c r="P37" s="16">
        <f t="shared" ref="P37:P54" ca="1" si="34">IF(H37="",NA(),xquerquer-(Azwei*Rquer))</f>
        <v>73.987766519999994</v>
      </c>
      <c r="Q37" s="16">
        <f t="shared" ref="Q37:Q54" si="35">IF(H37="",NA(),Rquer)</f>
        <v>2.3240000000000122E-2</v>
      </c>
      <c r="R37" s="16">
        <f t="shared" si="19"/>
        <v>3.0000000000001137E-2</v>
      </c>
      <c r="S37" s="16">
        <f t="shared" ref="S37:S54" ca="1" si="36">IF(H37="",NA(),Dvier*Rquer)</f>
        <v>4.9152600000000261E-2</v>
      </c>
      <c r="V37" s="27">
        <v>33</v>
      </c>
      <c r="W37" s="16">
        <f t="shared" si="20"/>
        <v>73.994</v>
      </c>
      <c r="X37" s="16">
        <f t="shared" si="9"/>
        <v>0</v>
      </c>
      <c r="Y37" s="16">
        <f t="shared" si="10"/>
        <v>0</v>
      </c>
      <c r="AB37" s="27" t="s">
        <v>102</v>
      </c>
      <c r="AC37" s="27">
        <f>IF($B$21="","",$B$21)</f>
        <v>73.994</v>
      </c>
      <c r="AD37" s="27"/>
      <c r="AE37" s="27"/>
      <c r="AF37" s="27">
        <f>IF($D$15="","",$D$15)</f>
        <v>73.994</v>
      </c>
      <c r="AG37" s="27"/>
      <c r="AH37" s="27" t="s">
        <v>90</v>
      </c>
      <c r="AI37" s="27">
        <f>IF($B$13="","",$B$13)</f>
        <v>74.007999999999996</v>
      </c>
      <c r="AJ37" s="27"/>
      <c r="AK37" s="27"/>
      <c r="AL37" s="27">
        <f>IF($D$11="","",$D$11)</f>
        <v>73.994</v>
      </c>
      <c r="AM37" s="16">
        <v>0.74199998378753662</v>
      </c>
      <c r="AN37" s="16">
        <v>0.71130001544952393</v>
      </c>
      <c r="AO37" s="16">
        <v>0.18490000069141388</v>
      </c>
      <c r="AP37" s="16">
        <v>5.7599999010562897E-2</v>
      </c>
      <c r="AQ37" s="16">
        <v>0.24609999358654022</v>
      </c>
      <c r="AR37" s="16">
        <v>0.19830000400543213</v>
      </c>
      <c r="AS37" s="16">
        <v>0.97610002756118774</v>
      </c>
      <c r="AT37" s="16">
        <v>0.17749999463558197</v>
      </c>
      <c r="AU37" s="16">
        <v>0.65609997510910034</v>
      </c>
      <c r="AV37" s="44" t="s">
        <v>12</v>
      </c>
      <c r="AW37" s="16">
        <v>0.9089999794960022</v>
      </c>
      <c r="AX37" s="16">
        <v>0.27180001139640808</v>
      </c>
      <c r="AY37" s="16">
        <v>0.2565000057220459</v>
      </c>
      <c r="AZ37" s="16">
        <v>0.77109998464584351</v>
      </c>
      <c r="BA37" s="16">
        <v>0.75859999656677246</v>
      </c>
      <c r="BB37" s="16">
        <v>0.38920000195503235</v>
      </c>
      <c r="BC37" s="16">
        <v>0.15530000627040863</v>
      </c>
      <c r="BD37" s="16">
        <v>33</v>
      </c>
      <c r="BE37" s="16">
        <f t="shared" ref="BE37:BE54" si="37">IF((AnzahlderStichproben&gt;BD37),BD37,AnzahlderStichproben)</f>
        <v>33</v>
      </c>
      <c r="BF37" s="16">
        <f>IF('Eingabe Daten'!E37&lt;&gt;"",'Eingabe Daten'!E37,BF36)</f>
        <v>73.984999999999999</v>
      </c>
      <c r="BG37" s="16">
        <f>IF('Eingabe Daten'!F37&lt;&gt;"",'Eingabe Daten'!F37,BG36)</f>
        <v>74.003</v>
      </c>
      <c r="BH37" s="16">
        <f>IF('Eingabe Daten'!G37&lt;&gt;"",'Eingabe Daten'!G37,BH36)</f>
        <v>73.992999999999995</v>
      </c>
      <c r="BI37" s="16">
        <f>IF('Eingabe Daten'!H37&lt;&gt;"",'Eingabe Daten'!H37,BI36)</f>
        <v>74.015000000000001</v>
      </c>
      <c r="BJ37" s="16">
        <f>IF('Eingabe Daten'!I37&lt;&gt;"",'Eingabe Daten'!I37,BJ36)</f>
        <v>73.988</v>
      </c>
      <c r="BK37" s="16">
        <v>0.57090002298355103</v>
      </c>
      <c r="BL37" s="16">
        <f t="shared" ref="BL37:BL54" si="38">IF(W37&lt;&gt;"",OGW,BL36)</f>
        <v>74.05</v>
      </c>
      <c r="BM37" s="16">
        <f t="shared" si="21"/>
        <v>73.95</v>
      </c>
      <c r="BN37" s="16">
        <f t="shared" si="30"/>
        <v>73.990997619888844</v>
      </c>
      <c r="BO37" s="16">
        <f t="shared" si="30"/>
        <v>74.011354380111129</v>
      </c>
      <c r="BP37" s="16">
        <f t="shared" si="30"/>
        <v>73.980819239777716</v>
      </c>
      <c r="BQ37" s="16">
        <f t="shared" si="30"/>
        <v>74.021532760222257</v>
      </c>
      <c r="BR37" s="16">
        <f t="shared" si="30"/>
        <v>73.970640859666574</v>
      </c>
      <c r="BS37" s="16">
        <f t="shared" si="30"/>
        <v>74.0317111403334</v>
      </c>
      <c r="BT37" s="16">
        <f t="shared" si="30"/>
        <v>74.001175999999987</v>
      </c>
      <c r="BU37" s="16">
        <v>0.12020000070333481</v>
      </c>
      <c r="BV37" s="16">
        <v>0.27160000801086426</v>
      </c>
      <c r="BW37" s="16">
        <v>0.85699999332427979</v>
      </c>
      <c r="BX37" s="16">
        <v>0.66909998655319214</v>
      </c>
      <c r="BY37" s="16">
        <v>0.46540001034736633</v>
      </c>
      <c r="BZ37" s="16">
        <v>0.56620001792907715</v>
      </c>
      <c r="CA37" s="16">
        <v>0.23229999840259552</v>
      </c>
      <c r="CB37" s="16">
        <v>1.6200000420212746E-2</v>
      </c>
      <c r="CC37" s="16">
        <v>0.25540000200271606</v>
      </c>
      <c r="CD37" s="16">
        <v>0.95249998569488525</v>
      </c>
      <c r="CE37" s="16">
        <v>33</v>
      </c>
      <c r="CF37" s="16">
        <f t="shared" si="14"/>
        <v>73.989999999999995</v>
      </c>
      <c r="CG37" s="16">
        <f t="shared" si="24"/>
        <v>33</v>
      </c>
      <c r="CH37" s="16">
        <f t="shared" si="15"/>
        <v>0.13609926080178811</v>
      </c>
      <c r="CI37" s="16">
        <f t="shared" ref="CI37:CI68" si="39">IF(W37="","",1-CH37)</f>
        <v>0.86390073919821186</v>
      </c>
      <c r="CJ37" s="16">
        <f t="shared" si="25"/>
        <v>0.12268315766286386</v>
      </c>
      <c r="CK37" s="16">
        <f t="shared" ref="CK37:CK68" si="40">IF(W37="","",(2*CG37-1)*(LN(CJ37)+LN(CH37)))</f>
        <v>-266.01386510887926</v>
      </c>
      <c r="CL37" s="16">
        <f t="shared" si="18"/>
        <v>-1.1236015255978875</v>
      </c>
      <c r="CM37" s="16">
        <v>5.5100001394748688E-2</v>
      </c>
      <c r="CN37" s="16">
        <v>0.85280001163482666</v>
      </c>
      <c r="CO37" s="16">
        <v>8.0899998545646667E-2</v>
      </c>
      <c r="CP37" s="16">
        <v>0.72039997577667236</v>
      </c>
      <c r="CQ37" s="16">
        <v>0.26829999685287476</v>
      </c>
      <c r="CR37" s="16">
        <v>0.91250002384185791</v>
      </c>
      <c r="CS37" s="16">
        <v>5.3300000727176666E-2</v>
      </c>
      <c r="CT37" s="16">
        <v>0.59810000658035278</v>
      </c>
      <c r="CU37" s="16">
        <v>0.49950000643730164</v>
      </c>
      <c r="CV37" s="16">
        <v>0.87540000677108765</v>
      </c>
    </row>
    <row r="38" spans="1:100" x14ac:dyDescent="0.35">
      <c r="A38" s="16">
        <v>34</v>
      </c>
      <c r="B38" s="16">
        <f>IF('Eingabe Daten'!E38="","",'Eingabe Daten'!E38)</f>
        <v>74.007999999999996</v>
      </c>
      <c r="C38" s="16">
        <f>IF('Eingabe Daten'!F38="","",'Eingabe Daten'!F38)</f>
        <v>73.995000000000005</v>
      </c>
      <c r="D38" s="16">
        <f>IF('Eingabe Daten'!G38="","",'Eingabe Daten'!G38)</f>
        <v>74.009</v>
      </c>
      <c r="E38" s="16">
        <f>IF('Eingabe Daten'!H38="","",'Eingabe Daten'!H38)</f>
        <v>74.004999999999995</v>
      </c>
      <c r="F38" s="16">
        <f>IF('Eingabe Daten'!I38="","",'Eingabe Daten'!I38)</f>
        <v>74.004000000000005</v>
      </c>
      <c r="H38" s="16">
        <f t="shared" si="28"/>
        <v>74.004199999999997</v>
      </c>
      <c r="I38" s="16">
        <f t="shared" si="1"/>
        <v>4.9558046773430587E-3</v>
      </c>
      <c r="J38" s="16">
        <f t="shared" si="29"/>
        <v>1.3999999999995794E-2</v>
      </c>
      <c r="L38" s="16">
        <f t="shared" si="26"/>
        <v>34</v>
      </c>
      <c r="M38" s="16">
        <f t="shared" si="31"/>
        <v>74.001176000000001</v>
      </c>
      <c r="N38" s="16">
        <f t="shared" si="32"/>
        <v>74.004199999999997</v>
      </c>
      <c r="O38" s="16">
        <f t="shared" ca="1" si="33"/>
        <v>74.014585480000008</v>
      </c>
      <c r="P38" s="16">
        <f t="shared" ca="1" si="34"/>
        <v>73.987766519999994</v>
      </c>
      <c r="Q38" s="16">
        <f t="shared" si="35"/>
        <v>2.3240000000000122E-2</v>
      </c>
      <c r="R38" s="16">
        <f t="shared" si="19"/>
        <v>1.3999999999995794E-2</v>
      </c>
      <c r="S38" s="16">
        <f t="shared" ca="1" si="36"/>
        <v>4.9152600000000261E-2</v>
      </c>
      <c r="V38" s="27">
        <v>34</v>
      </c>
      <c r="W38" s="16">
        <f t="shared" si="20"/>
        <v>74</v>
      </c>
      <c r="X38" s="16">
        <f t="shared" si="9"/>
        <v>0</v>
      </c>
      <c r="Y38" s="16">
        <f t="shared" si="10"/>
        <v>0</v>
      </c>
      <c r="AC38" s="27">
        <f>IF($C$21="","",$C$21)</f>
        <v>74.012</v>
      </c>
      <c r="AD38" s="27"/>
      <c r="AE38" s="27" t="s">
        <v>93</v>
      </c>
      <c r="AF38" s="27">
        <f>IF($B$16="","",$B$16)</f>
        <v>74.004000000000005</v>
      </c>
      <c r="AG38" s="27"/>
      <c r="AI38" s="27">
        <f>IF($C$13="","",$C$13)</f>
        <v>73.995000000000005</v>
      </c>
      <c r="AJ38" s="27"/>
      <c r="AK38" s="27"/>
      <c r="AL38" s="27">
        <f>IF($E$11="","",$E$11)</f>
        <v>74</v>
      </c>
      <c r="AM38" s="16">
        <v>0.44530001282691956</v>
      </c>
      <c r="AN38" s="16">
        <v>0.83069998025894165</v>
      </c>
      <c r="AO38" s="16">
        <v>0.82639998197555542</v>
      </c>
      <c r="AP38" s="16">
        <v>7.0799998939037323E-2</v>
      </c>
      <c r="AQ38" s="16">
        <v>0.58099997043609619</v>
      </c>
      <c r="AR38" s="16">
        <v>0.50779998302459717</v>
      </c>
      <c r="AS38" s="16">
        <v>0.79250001907348633</v>
      </c>
      <c r="AT38" s="16">
        <v>0.43070000410079956</v>
      </c>
      <c r="AU38" s="16">
        <v>0.97710001468658447</v>
      </c>
      <c r="AV38" s="16">
        <v>0.14190000295639038</v>
      </c>
      <c r="AW38" s="16">
        <v>0.67269998788833618</v>
      </c>
      <c r="AX38" s="16">
        <v>0.69270002841949463</v>
      </c>
      <c r="AY38" s="16">
        <v>0.73339998722076416</v>
      </c>
      <c r="AZ38" s="16">
        <v>0.49649998545646667</v>
      </c>
      <c r="BA38" s="16">
        <v>0.98900002241134644</v>
      </c>
      <c r="BB38" s="16">
        <v>0.85320001840591431</v>
      </c>
      <c r="BC38" s="16">
        <v>0.17299999296665192</v>
      </c>
      <c r="BD38" s="16">
        <v>34</v>
      </c>
      <c r="BE38" s="16">
        <f t="shared" si="37"/>
        <v>34</v>
      </c>
      <c r="BF38" s="16">
        <f>IF('Eingabe Daten'!E38&lt;&gt;"",'Eingabe Daten'!E38,BF37)</f>
        <v>74.007999999999996</v>
      </c>
      <c r="BG38" s="16">
        <f>IF('Eingabe Daten'!F38&lt;&gt;"",'Eingabe Daten'!F38,BG37)</f>
        <v>73.995000000000005</v>
      </c>
      <c r="BH38" s="16">
        <f>IF('Eingabe Daten'!G38&lt;&gt;"",'Eingabe Daten'!G38,BH37)</f>
        <v>74.009</v>
      </c>
      <c r="BI38" s="16">
        <f>IF('Eingabe Daten'!H38&lt;&gt;"",'Eingabe Daten'!H38,BI37)</f>
        <v>74.004999999999995</v>
      </c>
      <c r="BJ38" s="16">
        <f>IF('Eingabe Daten'!I38&lt;&gt;"",'Eingabe Daten'!I38,BJ37)</f>
        <v>74.004000000000005</v>
      </c>
      <c r="BK38" s="16">
        <v>0.66420000791549683</v>
      </c>
      <c r="BL38" s="16">
        <f t="shared" si="38"/>
        <v>74.05</v>
      </c>
      <c r="BM38" s="16">
        <f t="shared" si="21"/>
        <v>73.95</v>
      </c>
      <c r="BN38" s="16">
        <f t="shared" ref="BN38:BT53" si="41">BN37</f>
        <v>73.990997619888844</v>
      </c>
      <c r="BO38" s="16">
        <f t="shared" si="41"/>
        <v>74.011354380111129</v>
      </c>
      <c r="BP38" s="16">
        <f t="shared" si="41"/>
        <v>73.980819239777716</v>
      </c>
      <c r="BQ38" s="16">
        <f t="shared" si="41"/>
        <v>74.021532760222257</v>
      </c>
      <c r="BR38" s="16">
        <f t="shared" si="41"/>
        <v>73.970640859666574</v>
      </c>
      <c r="BS38" s="16">
        <f t="shared" si="41"/>
        <v>74.0317111403334</v>
      </c>
      <c r="BT38" s="16">
        <f t="shared" si="41"/>
        <v>74.001175999999987</v>
      </c>
      <c r="BU38" s="16">
        <v>0.27630001306533813</v>
      </c>
      <c r="BV38" s="16">
        <v>0.87050002813339233</v>
      </c>
      <c r="BW38" s="16">
        <v>0.73360002040863037</v>
      </c>
      <c r="BX38" s="16">
        <v>0.39469999074935913</v>
      </c>
      <c r="BY38" s="16">
        <v>9.7499996423721313E-2</v>
      </c>
      <c r="BZ38" s="16">
        <v>0.61799997091293335</v>
      </c>
      <c r="CA38" s="16">
        <v>0.10760000348091125</v>
      </c>
      <c r="CB38" s="16">
        <v>0.67339998483657837</v>
      </c>
      <c r="CC38" s="16">
        <v>0.30970001220703125</v>
      </c>
      <c r="CD38" s="16">
        <v>8.7200000882148743E-2</v>
      </c>
      <c r="CE38" s="16">
        <v>34</v>
      </c>
      <c r="CF38" s="16">
        <f t="shared" si="14"/>
        <v>73.989999999999995</v>
      </c>
      <c r="CG38" s="16">
        <f t="shared" ref="CG38:CG69" si="42">IF(W38="","",1+CG37)</f>
        <v>34</v>
      </c>
      <c r="CH38" s="16">
        <f t="shared" si="15"/>
        <v>0.13609926080178811</v>
      </c>
      <c r="CI38" s="16">
        <f t="shared" si="39"/>
        <v>0.86390073919821186</v>
      </c>
      <c r="CJ38" s="16">
        <f t="shared" si="25"/>
        <v>0.12268315766286386</v>
      </c>
      <c r="CK38" s="16">
        <f t="shared" si="40"/>
        <v>-274.19890711222939</v>
      </c>
      <c r="CL38" s="16">
        <f t="shared" si="18"/>
        <v>-1.1049775222288325</v>
      </c>
      <c r="CM38" s="16">
        <v>0.63289999961853027</v>
      </c>
      <c r="CN38" s="16">
        <v>0.54869997501373291</v>
      </c>
      <c r="CO38" s="16">
        <v>0.57940000295639038</v>
      </c>
      <c r="CP38" s="16">
        <v>0.84079998731613159</v>
      </c>
      <c r="CQ38" s="16">
        <v>0.93370002508163452</v>
      </c>
      <c r="CR38" s="16">
        <v>0.210999995470047</v>
      </c>
      <c r="CS38" s="16">
        <v>0.14839999377727509</v>
      </c>
      <c r="CT38" s="16">
        <v>0.71619999408721924</v>
      </c>
      <c r="CU38" s="16">
        <v>0.81080001592636108</v>
      </c>
      <c r="CV38" s="16">
        <v>0.32030001282691956</v>
      </c>
    </row>
    <row r="39" spans="1:100" x14ac:dyDescent="0.35">
      <c r="A39" s="16">
        <v>35</v>
      </c>
      <c r="B39" s="16">
        <f>IF('Eingabe Daten'!E39="","",'Eingabe Daten'!E39)</f>
        <v>73.998000000000005</v>
      </c>
      <c r="C39" s="16">
        <f>IF('Eingabe Daten'!F39="","",'Eingabe Daten'!F39)</f>
        <v>74</v>
      </c>
      <c r="D39" s="16">
        <f>IF('Eingabe Daten'!G39="","",'Eingabe Daten'!G39)</f>
        <v>73.989999999999995</v>
      </c>
      <c r="E39" s="16">
        <f>IF('Eingabe Daten'!H39="","",'Eingabe Daten'!H39)</f>
        <v>74.007000000000005</v>
      </c>
      <c r="F39" s="16">
        <f>IF('Eingabe Daten'!I39="","",'Eingabe Daten'!I39)</f>
        <v>73.995000000000005</v>
      </c>
      <c r="H39" s="16">
        <f t="shared" si="28"/>
        <v>73.998000000000005</v>
      </c>
      <c r="I39" s="16">
        <f t="shared" si="1"/>
        <v>5.6213877290246508E-3</v>
      </c>
      <c r="J39" s="16">
        <f t="shared" si="29"/>
        <v>1.7000000000010118E-2</v>
      </c>
      <c r="L39" s="16">
        <f t="shared" si="26"/>
        <v>35</v>
      </c>
      <c r="M39" s="16">
        <f t="shared" si="31"/>
        <v>74.001176000000001</v>
      </c>
      <c r="N39" s="16">
        <f t="shared" si="32"/>
        <v>73.998000000000005</v>
      </c>
      <c r="O39" s="16">
        <f t="shared" ca="1" si="33"/>
        <v>74.014585480000008</v>
      </c>
      <c r="P39" s="16">
        <f t="shared" ca="1" si="34"/>
        <v>73.987766519999994</v>
      </c>
      <c r="Q39" s="16">
        <f t="shared" si="35"/>
        <v>2.3240000000000122E-2</v>
      </c>
      <c r="R39" s="16">
        <f t="shared" si="19"/>
        <v>1.7000000000010118E-2</v>
      </c>
      <c r="S39" s="16">
        <f t="shared" ca="1" si="36"/>
        <v>4.9152600000000261E-2</v>
      </c>
      <c r="V39" s="27">
        <v>35</v>
      </c>
      <c r="W39" s="16">
        <f t="shared" si="20"/>
        <v>74.004999999999995</v>
      </c>
      <c r="X39" s="16">
        <f t="shared" si="9"/>
        <v>0</v>
      </c>
      <c r="Y39" s="16">
        <f t="shared" si="10"/>
        <v>0</v>
      </c>
      <c r="AB39" s="27" t="s">
        <v>103</v>
      </c>
      <c r="AC39" s="27">
        <f>IF($B$22="","",$B$22)</f>
        <v>74.006</v>
      </c>
      <c r="AD39" s="27"/>
      <c r="AF39" s="27">
        <f>IF($C$16="","",$C$16)</f>
        <v>74</v>
      </c>
      <c r="AG39" s="27"/>
      <c r="AH39" s="27"/>
      <c r="AI39" s="27">
        <f>IF($D$13="","",$D$13)</f>
        <v>74.009</v>
      </c>
      <c r="AJ39" s="27"/>
      <c r="AK39" s="27"/>
      <c r="AL39" s="27">
        <f>IF($F$11="","",$F$11)</f>
        <v>74.004999999999995</v>
      </c>
      <c r="AM39" s="16">
        <v>0.84920001029968262</v>
      </c>
      <c r="AN39" s="16">
        <v>0.77799999713897705</v>
      </c>
      <c r="AO39" s="16">
        <v>0.38240000605583191</v>
      </c>
      <c r="AP39" s="16">
        <f>COUNT(Berechnung!B5:F5)</f>
        <v>5</v>
      </c>
      <c r="AQ39" s="16">
        <f ca="1">VLOOKUP(AP39,AR20:AS24,2,FALSE)</f>
        <v>0.57699999999999996</v>
      </c>
      <c r="AR39" s="16">
        <f ca="1">VLOOKUP(AP39,AR20:AT24,3,FALSE)</f>
        <v>2.1150000000000002</v>
      </c>
      <c r="AS39" s="16">
        <v>0.58429998159408569</v>
      </c>
      <c r="AT39" s="16">
        <v>0.37090000510215759</v>
      </c>
      <c r="AU39" s="16">
        <v>0.52170002460479736</v>
      </c>
      <c r="AV39" s="16">
        <v>0.47470000386238098</v>
      </c>
      <c r="AW39" s="16">
        <v>0.58689999580383301</v>
      </c>
      <c r="AX39" s="16">
        <v>0.77460002899169922</v>
      </c>
      <c r="AY39" s="16">
        <v>0.32649999856948853</v>
      </c>
      <c r="AZ39" s="16">
        <v>0.26269999146461487</v>
      </c>
      <c r="BA39" s="16">
        <v>0.86589998006820679</v>
      </c>
      <c r="BB39" s="16">
        <v>0.25900000333786011</v>
      </c>
      <c r="BC39" s="16">
        <v>0.15860000252723694</v>
      </c>
      <c r="BD39" s="16">
        <v>35</v>
      </c>
      <c r="BE39" s="16">
        <f t="shared" si="37"/>
        <v>35</v>
      </c>
      <c r="BF39" s="16">
        <f>IF('Eingabe Daten'!E39&lt;&gt;"",'Eingabe Daten'!E39,BF38)</f>
        <v>73.998000000000005</v>
      </c>
      <c r="BG39" s="16">
        <f>IF('Eingabe Daten'!F39&lt;&gt;"",'Eingabe Daten'!F39,BG38)</f>
        <v>74</v>
      </c>
      <c r="BH39" s="16">
        <f>IF('Eingabe Daten'!G39&lt;&gt;"",'Eingabe Daten'!G39,BH38)</f>
        <v>73.989999999999995</v>
      </c>
      <c r="BI39" s="16">
        <f>IF('Eingabe Daten'!H39&lt;&gt;"",'Eingabe Daten'!H39,BI38)</f>
        <v>74.007000000000005</v>
      </c>
      <c r="BJ39" s="16">
        <f>IF('Eingabe Daten'!I39&lt;&gt;"",'Eingabe Daten'!I39,BJ38)</f>
        <v>73.995000000000005</v>
      </c>
      <c r="BK39" s="16">
        <v>0.16030000150203705</v>
      </c>
      <c r="BL39" s="16">
        <f t="shared" si="38"/>
        <v>74.05</v>
      </c>
      <c r="BM39" s="16">
        <f t="shared" si="21"/>
        <v>73.95</v>
      </c>
      <c r="BN39" s="16">
        <f t="shared" si="41"/>
        <v>73.990997619888844</v>
      </c>
      <c r="BO39" s="16">
        <f t="shared" si="41"/>
        <v>74.011354380111129</v>
      </c>
      <c r="BP39" s="16">
        <f t="shared" si="41"/>
        <v>73.980819239777716</v>
      </c>
      <c r="BQ39" s="16">
        <f t="shared" si="41"/>
        <v>74.021532760222257</v>
      </c>
      <c r="BR39" s="16">
        <f t="shared" si="41"/>
        <v>73.970640859666574</v>
      </c>
      <c r="BS39" s="16">
        <f t="shared" si="41"/>
        <v>74.0317111403334</v>
      </c>
      <c r="BT39" s="16">
        <f t="shared" si="41"/>
        <v>74.001175999999987</v>
      </c>
      <c r="BU39" s="16">
        <v>0.24150000512599945</v>
      </c>
      <c r="BV39" s="16">
        <v>0.17640000581741333</v>
      </c>
      <c r="BW39" s="16">
        <v>0.52399998903274536</v>
      </c>
      <c r="BX39" s="16">
        <v>0.96170002222061157</v>
      </c>
      <c r="BY39" s="16">
        <v>0.39419999718666077</v>
      </c>
      <c r="BZ39" s="16">
        <v>0.29760000109672546</v>
      </c>
      <c r="CA39" s="16">
        <v>0.67220002412796021</v>
      </c>
      <c r="CB39" s="16">
        <v>0.23139999806880951</v>
      </c>
      <c r="CC39" s="16">
        <v>0.69290000200271606</v>
      </c>
      <c r="CD39" s="16">
        <v>0.32850000262260437</v>
      </c>
      <c r="CE39" s="16">
        <v>35</v>
      </c>
      <c r="CF39" s="16">
        <f t="shared" si="14"/>
        <v>73.989999999999995</v>
      </c>
      <c r="CG39" s="16">
        <f t="shared" si="42"/>
        <v>35</v>
      </c>
      <c r="CH39" s="16">
        <f t="shared" si="15"/>
        <v>0.13609926080178811</v>
      </c>
      <c r="CI39" s="16">
        <f t="shared" si="39"/>
        <v>0.86390073919821186</v>
      </c>
      <c r="CJ39" s="16">
        <f t="shared" si="25"/>
        <v>0.14379339035187866</v>
      </c>
      <c r="CK39" s="16">
        <f t="shared" si="40"/>
        <v>-271.42865336906891</v>
      </c>
      <c r="CL39" s="16">
        <f t="shared" si="18"/>
        <v>-1.0867290999577948</v>
      </c>
      <c r="CM39" s="16">
        <v>4.8700001090764999E-2</v>
      </c>
      <c r="CN39" s="16">
        <v>0.94489997625350952</v>
      </c>
      <c r="CO39" s="16">
        <v>0.27320000529289246</v>
      </c>
      <c r="CP39" s="16">
        <v>0.67470002174377441</v>
      </c>
      <c r="CQ39" s="16">
        <v>0.99849998950958252</v>
      </c>
      <c r="CR39" s="16">
        <v>0.37979999184608459</v>
      </c>
      <c r="CS39" s="16">
        <v>0.36539998650550842</v>
      </c>
      <c r="CT39" s="16">
        <v>0.45800000429153442</v>
      </c>
      <c r="CU39" s="16">
        <v>0.71929997205734253</v>
      </c>
      <c r="CV39" s="16">
        <v>0.25569999217987061</v>
      </c>
    </row>
    <row r="40" spans="1:100" x14ac:dyDescent="0.35">
      <c r="A40" s="16">
        <v>36</v>
      </c>
      <c r="B40" s="16">
        <f>IF('Eingabe Daten'!E40="","",'Eingabe Daten'!E40)</f>
        <v>73.994</v>
      </c>
      <c r="C40" s="16">
        <f>IF('Eingabe Daten'!F40="","",'Eingabe Daten'!F40)</f>
        <v>73.998000000000005</v>
      </c>
      <c r="D40" s="16">
        <f>IF('Eingabe Daten'!G40="","",'Eingabe Daten'!G40)</f>
        <v>73.994</v>
      </c>
      <c r="E40" s="16">
        <f>IF('Eingabe Daten'!H40="","",'Eingabe Daten'!H40)</f>
        <v>73.995000000000005</v>
      </c>
      <c r="F40" s="16">
        <f>IF('Eingabe Daten'!I40="","",'Eingabe Daten'!I40)</f>
        <v>73.989999999999995</v>
      </c>
      <c r="H40" s="16">
        <f t="shared" si="28"/>
        <v>73.994200000000006</v>
      </c>
      <c r="I40" s="16">
        <f t="shared" si="1"/>
        <v>2.5612496949764915E-3</v>
      </c>
      <c r="J40" s="16">
        <f t="shared" si="29"/>
        <v>8.0000000000097771E-3</v>
      </c>
      <c r="L40" s="16">
        <f t="shared" si="26"/>
        <v>36</v>
      </c>
      <c r="M40" s="16">
        <f t="shared" si="31"/>
        <v>74.001176000000001</v>
      </c>
      <c r="N40" s="16">
        <f t="shared" si="32"/>
        <v>73.994200000000006</v>
      </c>
      <c r="O40" s="16">
        <f t="shared" ca="1" si="33"/>
        <v>74.014585480000008</v>
      </c>
      <c r="P40" s="16">
        <f t="shared" ca="1" si="34"/>
        <v>73.987766519999994</v>
      </c>
      <c r="Q40" s="16">
        <f t="shared" si="35"/>
        <v>2.3240000000000122E-2</v>
      </c>
      <c r="R40" s="16">
        <f t="shared" si="19"/>
        <v>8.0000000000097771E-3</v>
      </c>
      <c r="S40" s="16">
        <f t="shared" ca="1" si="36"/>
        <v>4.9152600000000261E-2</v>
      </c>
      <c r="V40" s="27">
        <v>36</v>
      </c>
      <c r="W40" s="16">
        <f t="shared" si="20"/>
        <v>73.984999999999999</v>
      </c>
      <c r="X40" s="16">
        <f t="shared" si="9"/>
        <v>0</v>
      </c>
      <c r="Y40" s="16">
        <f t="shared" si="10"/>
        <v>0</v>
      </c>
      <c r="AC40" s="27">
        <f>IF($C$22="","",$C$22)</f>
        <v>74.010000000000005</v>
      </c>
      <c r="AD40" s="27"/>
      <c r="AE40" s="27"/>
      <c r="AF40" s="27">
        <f>IF($D$16="","",$D$16)</f>
        <v>74.007000000000005</v>
      </c>
      <c r="AG40" s="27"/>
      <c r="AH40" s="27"/>
      <c r="AI40" s="27">
        <f>IF($E$13="","",$E$13)</f>
        <v>74.004999999999995</v>
      </c>
      <c r="AJ40" s="27"/>
      <c r="AK40" s="27" t="s">
        <v>89</v>
      </c>
      <c r="AL40" s="27">
        <f>IF($B$12="","",$B$12)</f>
        <v>73.984999999999999</v>
      </c>
      <c r="AM40" s="16">
        <v>0.8726000189781189</v>
      </c>
      <c r="AN40" s="16">
        <v>0.78130000829696655</v>
      </c>
      <c r="AO40" s="16">
        <v>0.4643000066280365</v>
      </c>
      <c r="AP40" s="16">
        <f>COUNT(B5:B54)</f>
        <v>50</v>
      </c>
      <c r="AQ40" s="16">
        <v>0.12549999356269836</v>
      </c>
      <c r="AR40" s="16">
        <v>0.1988999992609024</v>
      </c>
      <c r="AS40" s="16">
        <v>0.24500000476837158</v>
      </c>
      <c r="AT40" s="16">
        <v>0.99550002813339233</v>
      </c>
      <c r="AU40" s="16">
        <v>1.5699999406933784E-2</v>
      </c>
      <c r="AV40" s="16">
        <v>0.32760000228881836</v>
      </c>
      <c r="AW40" s="16">
        <v>0.7117999792098999</v>
      </c>
      <c r="AX40" s="16">
        <v>0.28679999709129333</v>
      </c>
      <c r="AY40" s="16">
        <v>0.31679999828338623</v>
      </c>
      <c r="AZ40" s="16">
        <v>0.14910000562667847</v>
      </c>
      <c r="BA40" s="16">
        <v>0.32280001044273376</v>
      </c>
      <c r="BB40" s="16">
        <v>0.47720000147819519</v>
      </c>
      <c r="BC40" s="16">
        <v>0.9244999885559082</v>
      </c>
      <c r="BD40" s="16">
        <v>36</v>
      </c>
      <c r="BE40" s="16">
        <f t="shared" si="37"/>
        <v>36</v>
      </c>
      <c r="BF40" s="16">
        <f>IF('Eingabe Daten'!E40&lt;&gt;"",'Eingabe Daten'!E40,BF39)</f>
        <v>73.994</v>
      </c>
      <c r="BG40" s="16">
        <f>IF('Eingabe Daten'!F40&lt;&gt;"",'Eingabe Daten'!F40,BG39)</f>
        <v>73.998000000000005</v>
      </c>
      <c r="BH40" s="16">
        <f>IF('Eingabe Daten'!G40&lt;&gt;"",'Eingabe Daten'!G40,BH39)</f>
        <v>73.994</v>
      </c>
      <c r="BI40" s="16">
        <f>IF('Eingabe Daten'!H40&lt;&gt;"",'Eingabe Daten'!H40,BI39)</f>
        <v>73.995000000000005</v>
      </c>
      <c r="BJ40" s="16">
        <f>IF('Eingabe Daten'!I40&lt;&gt;"",'Eingabe Daten'!I40,BJ39)</f>
        <v>73.989999999999995</v>
      </c>
      <c r="BK40" s="16">
        <v>3.9099998772144318E-2</v>
      </c>
      <c r="BL40" s="16">
        <f t="shared" si="38"/>
        <v>74.05</v>
      </c>
      <c r="BM40" s="16">
        <f t="shared" si="21"/>
        <v>73.95</v>
      </c>
      <c r="BN40" s="16">
        <f t="shared" si="41"/>
        <v>73.990997619888844</v>
      </c>
      <c r="BO40" s="16">
        <f t="shared" si="41"/>
        <v>74.011354380111129</v>
      </c>
      <c r="BP40" s="16">
        <f t="shared" si="41"/>
        <v>73.980819239777716</v>
      </c>
      <c r="BQ40" s="16">
        <f t="shared" si="41"/>
        <v>74.021532760222257</v>
      </c>
      <c r="BR40" s="16">
        <f t="shared" si="41"/>
        <v>73.970640859666574</v>
      </c>
      <c r="BS40" s="16">
        <f t="shared" si="41"/>
        <v>74.0317111403334</v>
      </c>
      <c r="BT40" s="16">
        <f t="shared" si="41"/>
        <v>74.001175999999987</v>
      </c>
      <c r="BU40" s="16">
        <v>0.76340001821517944</v>
      </c>
      <c r="BV40" s="16">
        <v>7.3899999260902405E-2</v>
      </c>
      <c r="BW40" s="16">
        <v>0.62980002164840698</v>
      </c>
      <c r="BX40" s="16">
        <v>0.68699997663497925</v>
      </c>
      <c r="BY40" s="16">
        <v>0.77799999713897705</v>
      </c>
      <c r="BZ40" s="16">
        <v>0.40520000457763672</v>
      </c>
      <c r="CA40" s="16">
        <v>0.75999999046325684</v>
      </c>
      <c r="CB40" s="16">
        <v>0.17360000312328339</v>
      </c>
      <c r="CC40" s="16">
        <v>0.93660002946853638</v>
      </c>
      <c r="CD40" s="16">
        <v>0.32409998774528503</v>
      </c>
      <c r="CE40" s="16">
        <v>36</v>
      </c>
      <c r="CF40" s="16">
        <f t="shared" si="14"/>
        <v>73.989999999999995</v>
      </c>
      <c r="CG40" s="16">
        <f t="shared" si="42"/>
        <v>36</v>
      </c>
      <c r="CH40" s="16">
        <f t="shared" si="15"/>
        <v>0.13609926080178811</v>
      </c>
      <c r="CI40" s="16">
        <f t="shared" si="39"/>
        <v>0.86390073919821186</v>
      </c>
      <c r="CJ40" s="16">
        <f t="shared" si="25"/>
        <v>0.14379339035187866</v>
      </c>
      <c r="CK40" s="16">
        <f t="shared" si="40"/>
        <v>-279.29615056817238</v>
      </c>
      <c r="CL40" s="16">
        <f t="shared" si="18"/>
        <v>-1.0688355663633278</v>
      </c>
      <c r="CM40" s="16">
        <v>6.9099999964237213E-2</v>
      </c>
      <c r="CN40" s="16">
        <v>0.2994999885559082</v>
      </c>
      <c r="CO40" s="16">
        <v>0.64999997615814209</v>
      </c>
      <c r="CP40" s="16">
        <v>0.16089999675750732</v>
      </c>
      <c r="CQ40" s="16">
        <v>0.8783000111579895</v>
      </c>
      <c r="CR40" s="16">
        <v>0.16310000419616699</v>
      </c>
      <c r="CS40" s="16">
        <v>0.43520000576972961</v>
      </c>
      <c r="CT40" s="16">
        <v>0.92669999599456787</v>
      </c>
      <c r="CU40" s="16">
        <v>0.46700000762939453</v>
      </c>
      <c r="CV40" s="16">
        <v>0.98900002241134644</v>
      </c>
    </row>
    <row r="41" spans="1:100" x14ac:dyDescent="0.35">
      <c r="A41" s="16">
        <v>37</v>
      </c>
      <c r="B41" s="16">
        <f>IF('Eingabe Daten'!E41="","",'Eingabe Daten'!E41)</f>
        <v>74.004000000000005</v>
      </c>
      <c r="C41" s="16">
        <f>IF('Eingabe Daten'!F41="","",'Eingabe Daten'!F41)</f>
        <v>74</v>
      </c>
      <c r="D41" s="16">
        <f>IF('Eingabe Daten'!G41="","",'Eingabe Daten'!G41)</f>
        <v>74.007000000000005</v>
      </c>
      <c r="E41" s="16">
        <f>IF('Eingabe Daten'!H41="","",'Eingabe Daten'!H41)</f>
        <v>74</v>
      </c>
      <c r="F41" s="16">
        <f>IF('Eingabe Daten'!I41="","",'Eingabe Daten'!I41)</f>
        <v>73.995999999999995</v>
      </c>
      <c r="H41" s="16">
        <f t="shared" si="28"/>
        <v>74.001400000000004</v>
      </c>
      <c r="I41" s="16">
        <f t="shared" si="1"/>
        <v>3.7735924528261994E-3</v>
      </c>
      <c r="J41" s="16">
        <f t="shared" si="29"/>
        <v>1.1000000000009891E-2</v>
      </c>
      <c r="L41" s="16">
        <f t="shared" si="26"/>
        <v>37</v>
      </c>
      <c r="M41" s="16">
        <f t="shared" si="31"/>
        <v>74.001176000000001</v>
      </c>
      <c r="N41" s="16">
        <f t="shared" si="32"/>
        <v>74.001400000000004</v>
      </c>
      <c r="O41" s="16">
        <f t="shared" ca="1" si="33"/>
        <v>74.014585480000008</v>
      </c>
      <c r="P41" s="16">
        <f t="shared" ca="1" si="34"/>
        <v>73.987766519999994</v>
      </c>
      <c r="Q41" s="16">
        <f t="shared" si="35"/>
        <v>2.3240000000000122E-2</v>
      </c>
      <c r="R41" s="16">
        <f t="shared" si="19"/>
        <v>1.1000000000009891E-2</v>
      </c>
      <c r="S41" s="16">
        <f t="shared" ca="1" si="36"/>
        <v>4.9152600000000261E-2</v>
      </c>
      <c r="V41" s="27">
        <v>37</v>
      </c>
      <c r="W41" s="16">
        <f t="shared" si="20"/>
        <v>74.003</v>
      </c>
      <c r="X41" s="16">
        <f t="shared" si="9"/>
        <v>0</v>
      </c>
      <c r="Y41" s="16">
        <f t="shared" si="10"/>
        <v>0</v>
      </c>
      <c r="AB41" s="27" t="s">
        <v>104</v>
      </c>
      <c r="AC41" s="27">
        <f>IF($B$23="","",$B$23)</f>
        <v>73.983999999999995</v>
      </c>
      <c r="AD41" s="27"/>
      <c r="AE41" s="27" t="s">
        <v>94</v>
      </c>
      <c r="AF41" s="27">
        <f>IF($B$17="","",$B$17)</f>
        <v>73.983000000000004</v>
      </c>
      <c r="AG41" s="27"/>
      <c r="AH41" s="27" t="s">
        <v>91</v>
      </c>
      <c r="AI41" s="27">
        <f>IF($B$14="","",$B$14)</f>
        <v>73.998000000000005</v>
      </c>
      <c r="AJ41" s="27"/>
      <c r="AL41" s="27">
        <f>IF($C$12="","",$C$12)</f>
        <v>74.003</v>
      </c>
      <c r="AM41" s="16">
        <v>0.43140000104904175</v>
      </c>
      <c r="AN41" s="16">
        <v>0.76620000600814819</v>
      </c>
      <c r="AO41" s="16">
        <v>0.71319997310638428</v>
      </c>
      <c r="AP41" s="16">
        <v>0.20559999346733093</v>
      </c>
      <c r="AQ41" s="16">
        <v>0.16570000350475311</v>
      </c>
      <c r="AR41" s="16">
        <v>0.66130000352859497</v>
      </c>
      <c r="AS41" s="16">
        <v>0.98420000076293945</v>
      </c>
      <c r="AT41" s="16">
        <v>0.77369999885559082</v>
      </c>
      <c r="AU41" s="16">
        <v>0.56819999217987061</v>
      </c>
      <c r="AV41" s="16">
        <v>0.38370001316070557</v>
      </c>
      <c r="AW41" s="16">
        <v>0.27720001339912415</v>
      </c>
      <c r="AX41" s="16">
        <v>0.76429998874664307</v>
      </c>
      <c r="AY41" s="16">
        <v>0.23810000717639923</v>
      </c>
      <c r="AZ41" s="16">
        <v>0.69840002059936523</v>
      </c>
      <c r="BA41" s="16">
        <v>0.6096000075340271</v>
      </c>
      <c r="BB41" s="16">
        <v>0.18709999322891235</v>
      </c>
      <c r="BC41" s="16">
        <v>0.95920002460479736</v>
      </c>
      <c r="BD41" s="16">
        <v>37</v>
      </c>
      <c r="BE41" s="16">
        <f t="shared" si="37"/>
        <v>37</v>
      </c>
      <c r="BF41" s="16">
        <f>IF('Eingabe Daten'!E41&lt;&gt;"",'Eingabe Daten'!E41,BF40)</f>
        <v>74.004000000000005</v>
      </c>
      <c r="BG41" s="16">
        <f>IF('Eingabe Daten'!F41&lt;&gt;"",'Eingabe Daten'!F41,BG40)</f>
        <v>74</v>
      </c>
      <c r="BH41" s="16">
        <f>IF('Eingabe Daten'!G41&lt;&gt;"",'Eingabe Daten'!G41,BH40)</f>
        <v>74.007000000000005</v>
      </c>
      <c r="BI41" s="16">
        <f>IF('Eingabe Daten'!H41&lt;&gt;"",'Eingabe Daten'!H41,BI40)</f>
        <v>74</v>
      </c>
      <c r="BJ41" s="16">
        <f>IF('Eingabe Daten'!I41&lt;&gt;"",'Eingabe Daten'!I41,BJ40)</f>
        <v>73.995999999999995</v>
      </c>
      <c r="BK41" s="16">
        <v>0.81669998168945313</v>
      </c>
      <c r="BL41" s="16">
        <f t="shared" si="38"/>
        <v>74.05</v>
      </c>
      <c r="BM41" s="16">
        <f t="shared" si="21"/>
        <v>73.95</v>
      </c>
      <c r="BN41" s="16">
        <f t="shared" si="41"/>
        <v>73.990997619888844</v>
      </c>
      <c r="BO41" s="16">
        <f t="shared" si="41"/>
        <v>74.011354380111129</v>
      </c>
      <c r="BP41" s="16">
        <f t="shared" si="41"/>
        <v>73.980819239777716</v>
      </c>
      <c r="BQ41" s="16">
        <f t="shared" si="41"/>
        <v>74.021532760222257</v>
      </c>
      <c r="BR41" s="16">
        <f t="shared" si="41"/>
        <v>73.970640859666574</v>
      </c>
      <c r="BS41" s="16">
        <f t="shared" si="41"/>
        <v>74.0317111403334</v>
      </c>
      <c r="BT41" s="16">
        <f t="shared" si="41"/>
        <v>74.001175999999987</v>
      </c>
      <c r="BU41" s="16">
        <v>0.66039997339248657</v>
      </c>
      <c r="BV41" s="16">
        <v>6.8300001323223114E-2</v>
      </c>
      <c r="BW41" s="16">
        <v>0.46540001034736633</v>
      </c>
      <c r="BX41" s="16">
        <v>9.9100001156330109E-2</v>
      </c>
      <c r="BY41" s="16">
        <v>0.6600000262260437</v>
      </c>
      <c r="BZ41" s="16">
        <v>0.77869999408721924</v>
      </c>
      <c r="CA41" s="16">
        <v>0.45649999380111694</v>
      </c>
      <c r="CB41" s="16">
        <v>8.999999612569809E-3</v>
      </c>
      <c r="CC41" s="16">
        <v>0.53130000829696655</v>
      </c>
      <c r="CD41" s="16">
        <v>0.61210000514984131</v>
      </c>
      <c r="CE41" s="16">
        <v>37</v>
      </c>
      <c r="CF41" s="16">
        <f t="shared" si="14"/>
        <v>73.989999999999995</v>
      </c>
      <c r="CG41" s="16">
        <f t="shared" si="42"/>
        <v>37</v>
      </c>
      <c r="CH41" s="16">
        <f t="shared" si="15"/>
        <v>0.13609926080178811</v>
      </c>
      <c r="CI41" s="16">
        <f t="shared" si="39"/>
        <v>0.86390073919821186</v>
      </c>
      <c r="CJ41" s="16">
        <f t="shared" si="25"/>
        <v>0.14379339035187866</v>
      </c>
      <c r="CK41" s="16">
        <f t="shared" si="40"/>
        <v>-287.16364776727579</v>
      </c>
      <c r="CL41" s="16">
        <f t="shared" si="18"/>
        <v>-1.0512778645409611</v>
      </c>
      <c r="CM41" s="16">
        <v>0.86360001564025879</v>
      </c>
      <c r="CN41" s="16">
        <v>0.31499999761581421</v>
      </c>
      <c r="CO41" s="16">
        <v>0.28040000796318054</v>
      </c>
      <c r="CP41" s="16">
        <v>0.61330002546310425</v>
      </c>
      <c r="CQ41" s="16">
        <v>0.36520001292228699</v>
      </c>
      <c r="CR41" s="16">
        <v>0.54500001668930054</v>
      </c>
      <c r="CS41" s="16">
        <v>0.63660001754760742</v>
      </c>
      <c r="CT41" s="16">
        <v>0.65609997510910034</v>
      </c>
      <c r="CU41" s="16">
        <v>0.15209999680519104</v>
      </c>
      <c r="CV41" s="16">
        <v>0.68839997053146362</v>
      </c>
    </row>
    <row r="42" spans="1:100" x14ac:dyDescent="0.35">
      <c r="A42" s="16">
        <v>38</v>
      </c>
      <c r="B42" s="16">
        <f>IF('Eingabe Daten'!E42="","",'Eingabe Daten'!E42)</f>
        <v>73.983000000000004</v>
      </c>
      <c r="C42" s="16">
        <f>IF('Eingabe Daten'!F42="","",'Eingabe Daten'!F42)</f>
        <v>74.001999999999995</v>
      </c>
      <c r="D42" s="16">
        <f>IF('Eingabe Daten'!G42="","",'Eingabe Daten'!G42)</f>
        <v>73.998000000000005</v>
      </c>
      <c r="E42" s="16">
        <f>IF('Eingabe Daten'!H42="","",'Eingabe Daten'!H42)</f>
        <v>73.997</v>
      </c>
      <c r="F42" s="16">
        <f>IF('Eingabe Daten'!I42="","",'Eingabe Daten'!I42)</f>
        <v>74.012</v>
      </c>
      <c r="H42" s="16">
        <f t="shared" si="28"/>
        <v>73.998400000000004</v>
      </c>
      <c r="I42" s="16">
        <f t="shared" si="1"/>
        <v>9.3509357820471574E-3</v>
      </c>
      <c r="J42" s="16">
        <f t="shared" si="29"/>
        <v>2.8999999999996362E-2</v>
      </c>
      <c r="L42" s="16">
        <f t="shared" si="26"/>
        <v>38</v>
      </c>
      <c r="M42" s="16">
        <f t="shared" si="31"/>
        <v>74.001176000000001</v>
      </c>
      <c r="N42" s="16">
        <f t="shared" si="32"/>
        <v>73.998400000000004</v>
      </c>
      <c r="O42" s="16">
        <f t="shared" ca="1" si="33"/>
        <v>74.014585480000008</v>
      </c>
      <c r="P42" s="16">
        <f t="shared" ca="1" si="34"/>
        <v>73.987766519999994</v>
      </c>
      <c r="Q42" s="16">
        <f t="shared" si="35"/>
        <v>2.3240000000000122E-2</v>
      </c>
      <c r="R42" s="16">
        <f t="shared" si="19"/>
        <v>2.8999999999996362E-2</v>
      </c>
      <c r="S42" s="16">
        <f t="shared" ca="1" si="36"/>
        <v>4.9152600000000261E-2</v>
      </c>
      <c r="V42" s="27">
        <v>38</v>
      </c>
      <c r="W42" s="16">
        <f t="shared" si="20"/>
        <v>73.992999999999995</v>
      </c>
      <c r="X42" s="16">
        <f t="shared" si="9"/>
        <v>0</v>
      </c>
      <c r="Y42" s="16">
        <f t="shared" si="10"/>
        <v>0</v>
      </c>
      <c r="AC42" s="27">
        <f>IF($C$23="","",$C$23)</f>
        <v>74.001999999999995</v>
      </c>
      <c r="AD42" s="27"/>
      <c r="AF42" s="27">
        <f>IF($C$17="","",$C$17)</f>
        <v>74.001999999999995</v>
      </c>
      <c r="AG42" s="27"/>
      <c r="AI42" s="27">
        <f>IF($C$14="","",$C$14)</f>
        <v>74</v>
      </c>
      <c r="AJ42" s="27"/>
      <c r="AK42" s="27"/>
      <c r="AL42" s="27">
        <f>IF($D$12="","",$D$12)</f>
        <v>73.992999999999995</v>
      </c>
      <c r="AM42" s="16">
        <v>0.94389998912811279</v>
      </c>
      <c r="AN42" s="16">
        <v>0.77149999141693115</v>
      </c>
      <c r="AO42" s="16">
        <v>0.94370001554489136</v>
      </c>
      <c r="AP42" s="16">
        <v>0.14990000426769257</v>
      </c>
      <c r="AQ42" s="16">
        <v>0.30099999904632568</v>
      </c>
      <c r="AR42" s="16">
        <v>0.72610002756118774</v>
      </c>
      <c r="AS42" s="16">
        <v>0.25310000777244568</v>
      </c>
      <c r="AT42" s="16">
        <v>0.95219999551773071</v>
      </c>
      <c r="AU42" s="16">
        <v>0.95190000534057617</v>
      </c>
      <c r="AV42" s="16">
        <v>0.84960001707077026</v>
      </c>
      <c r="AW42" s="16">
        <v>0.90329998731613159</v>
      </c>
      <c r="AX42" s="16">
        <v>0.18940000236034393</v>
      </c>
      <c r="AY42" s="16">
        <v>0.92720001935958862</v>
      </c>
      <c r="AZ42" s="16">
        <v>0.1136000007390976</v>
      </c>
      <c r="BA42" s="16">
        <v>0.79220002889633179</v>
      </c>
      <c r="BB42" s="16">
        <v>0.72990000247955322</v>
      </c>
      <c r="BC42" s="16">
        <v>0.93379998207092285</v>
      </c>
      <c r="BD42" s="16">
        <v>38</v>
      </c>
      <c r="BE42" s="16">
        <f t="shared" si="37"/>
        <v>38</v>
      </c>
      <c r="BF42" s="16">
        <f>IF('Eingabe Daten'!E42&lt;&gt;"",'Eingabe Daten'!E42,BF41)</f>
        <v>73.983000000000004</v>
      </c>
      <c r="BG42" s="16">
        <f>IF('Eingabe Daten'!F42&lt;&gt;"",'Eingabe Daten'!F42,BG41)</f>
        <v>74.001999999999995</v>
      </c>
      <c r="BH42" s="16">
        <f>IF('Eingabe Daten'!G42&lt;&gt;"",'Eingabe Daten'!G42,BH41)</f>
        <v>73.998000000000005</v>
      </c>
      <c r="BI42" s="16">
        <f>IF('Eingabe Daten'!H42&lt;&gt;"",'Eingabe Daten'!H42,BI41)</f>
        <v>73.997</v>
      </c>
      <c r="BJ42" s="16">
        <f>IF('Eingabe Daten'!I42&lt;&gt;"",'Eingabe Daten'!I42,BJ41)</f>
        <v>74.012</v>
      </c>
      <c r="BK42" s="16">
        <v>0.45930001139640808</v>
      </c>
      <c r="BL42" s="16">
        <f t="shared" si="38"/>
        <v>74.05</v>
      </c>
      <c r="BM42" s="16">
        <f t="shared" si="21"/>
        <v>73.95</v>
      </c>
      <c r="BN42" s="16">
        <f t="shared" si="41"/>
        <v>73.990997619888844</v>
      </c>
      <c r="BO42" s="16">
        <f t="shared" si="41"/>
        <v>74.011354380111129</v>
      </c>
      <c r="BP42" s="16">
        <f t="shared" si="41"/>
        <v>73.980819239777716</v>
      </c>
      <c r="BQ42" s="16">
        <f t="shared" si="41"/>
        <v>74.021532760222257</v>
      </c>
      <c r="BR42" s="16">
        <f t="shared" si="41"/>
        <v>73.970640859666574</v>
      </c>
      <c r="BS42" s="16">
        <f t="shared" si="41"/>
        <v>74.0317111403334</v>
      </c>
      <c r="BT42" s="16">
        <f t="shared" si="41"/>
        <v>74.001175999999987</v>
      </c>
      <c r="BU42" s="16">
        <v>0.90869998931884766</v>
      </c>
      <c r="BV42" s="16">
        <v>0.16979999840259552</v>
      </c>
      <c r="BW42" s="16">
        <v>0.49619999527931213</v>
      </c>
      <c r="BX42" s="16">
        <v>0.37580001354217529</v>
      </c>
      <c r="BY42" s="16">
        <v>0.59799998998641968</v>
      </c>
      <c r="BZ42" s="16">
        <v>3.5700000822544098E-2</v>
      </c>
      <c r="CA42" s="16">
        <v>0.34689998626708984</v>
      </c>
      <c r="CB42" s="16">
        <v>0.7281000018119812</v>
      </c>
      <c r="CC42" s="16">
        <v>7.7500000596046448E-2</v>
      </c>
      <c r="CD42" s="16">
        <v>0.23810000717639923</v>
      </c>
      <c r="CE42" s="16">
        <v>38</v>
      </c>
      <c r="CF42" s="16">
        <f t="shared" si="14"/>
        <v>73.989999999999995</v>
      </c>
      <c r="CG42" s="16">
        <f t="shared" si="42"/>
        <v>38</v>
      </c>
      <c r="CH42" s="16">
        <f t="shared" si="15"/>
        <v>0.13609926080178811</v>
      </c>
      <c r="CI42" s="16">
        <f t="shared" si="39"/>
        <v>0.86390073919821186</v>
      </c>
      <c r="CJ42" s="16">
        <f t="shared" si="25"/>
        <v>0.14379339035187866</v>
      </c>
      <c r="CK42" s="16">
        <f t="shared" si="40"/>
        <v>-295.03114496637926</v>
      </c>
      <c r="CL42" s="16">
        <f t="shared" si="18"/>
        <v>-1.034038402070993</v>
      </c>
      <c r="CM42" s="16">
        <v>6.7100003361701965E-2</v>
      </c>
      <c r="CN42" s="16">
        <v>0.8353000283241272</v>
      </c>
      <c r="CO42" s="16">
        <v>0.20219999551773071</v>
      </c>
      <c r="CP42" s="16">
        <v>0.77439999580383301</v>
      </c>
      <c r="CQ42" s="16">
        <v>0.97710001468658447</v>
      </c>
      <c r="CR42" s="16">
        <v>0.79900002479553223</v>
      </c>
      <c r="CS42" s="16">
        <v>0.48050001263618469</v>
      </c>
      <c r="CT42" s="16">
        <v>0.6819000244140625</v>
      </c>
      <c r="CU42" s="16">
        <v>0.27720001339912415</v>
      </c>
      <c r="CV42" s="16">
        <v>8.0700002610683441E-2</v>
      </c>
    </row>
    <row r="43" spans="1:100" x14ac:dyDescent="0.35">
      <c r="A43" s="16">
        <v>39</v>
      </c>
      <c r="B43" s="16">
        <f>IF('Eingabe Daten'!E43="","",'Eingabe Daten'!E43)</f>
        <v>74.006</v>
      </c>
      <c r="C43" s="16">
        <f>IF('Eingabe Daten'!F43="","",'Eingabe Daten'!F43)</f>
        <v>73.966999999999999</v>
      </c>
      <c r="D43" s="16">
        <f>IF('Eingabe Daten'!G43="","",'Eingabe Daten'!G43)</f>
        <v>73.994</v>
      </c>
      <c r="E43" s="16">
        <f>IF('Eingabe Daten'!H43="","",'Eingabe Daten'!H43)</f>
        <v>74</v>
      </c>
      <c r="F43" s="16">
        <f>IF('Eingabe Daten'!I43="","",'Eingabe Daten'!I43)</f>
        <v>73.983999999999995</v>
      </c>
      <c r="H43" s="16">
        <f t="shared" si="28"/>
        <v>73.990199999999987</v>
      </c>
      <c r="I43" s="16">
        <f t="shared" si="1"/>
        <v>1.3687950905815887E-2</v>
      </c>
      <c r="J43" s="16">
        <f t="shared" si="29"/>
        <v>3.9000000000001478E-2</v>
      </c>
      <c r="L43" s="16">
        <f t="shared" si="26"/>
        <v>39</v>
      </c>
      <c r="M43" s="16">
        <f t="shared" si="31"/>
        <v>74.001176000000001</v>
      </c>
      <c r="N43" s="16">
        <f t="shared" si="32"/>
        <v>73.990199999999987</v>
      </c>
      <c r="O43" s="16">
        <f t="shared" ca="1" si="33"/>
        <v>74.014585480000008</v>
      </c>
      <c r="P43" s="16">
        <f t="shared" ca="1" si="34"/>
        <v>73.987766519999994</v>
      </c>
      <c r="Q43" s="16">
        <f t="shared" si="35"/>
        <v>2.3240000000000122E-2</v>
      </c>
      <c r="R43" s="16">
        <f t="shared" si="19"/>
        <v>3.9000000000001478E-2</v>
      </c>
      <c r="S43" s="16">
        <f t="shared" ca="1" si="36"/>
        <v>4.9152600000000261E-2</v>
      </c>
      <c r="V43" s="27">
        <v>39</v>
      </c>
      <c r="W43" s="16">
        <f t="shared" si="20"/>
        <v>74.015000000000001</v>
      </c>
      <c r="X43" s="16">
        <f t="shared" si="9"/>
        <v>0</v>
      </c>
      <c r="Y43" s="16">
        <f t="shared" si="10"/>
        <v>0</v>
      </c>
      <c r="AB43" s="27" t="s">
        <v>105</v>
      </c>
      <c r="AC43" s="27">
        <f>IF($B$24="","",$B$24)</f>
        <v>74</v>
      </c>
      <c r="AD43" s="27"/>
      <c r="AE43" s="27"/>
      <c r="AF43" s="27">
        <f>IF($D$17="","",$D$17)</f>
        <v>73.998000000000005</v>
      </c>
      <c r="AG43" s="27"/>
      <c r="AH43" s="27"/>
      <c r="AI43" s="27">
        <f>IF($D$14="","",$D$14)</f>
        <v>73.989999999999995</v>
      </c>
      <c r="AJ43" s="27"/>
      <c r="AK43" s="27"/>
      <c r="AL43" s="27">
        <f>IF($E$12="","",$E$12)</f>
        <v>74.015000000000001</v>
      </c>
      <c r="AM43" s="16">
        <v>0.33970001339912415</v>
      </c>
      <c r="AN43" s="16">
        <v>0.24130000174045563</v>
      </c>
      <c r="AO43" s="16">
        <v>0.43799999356269836</v>
      </c>
      <c r="AP43" s="16">
        <v>0.33070001006126404</v>
      </c>
      <c r="AQ43" s="16">
        <v>0.64170002937316895</v>
      </c>
      <c r="AR43" s="16">
        <v>0.42950001358985901</v>
      </c>
      <c r="AS43" s="16">
        <v>0.84170001745223999</v>
      </c>
      <c r="AT43" s="16">
        <v>0.46579998731613159</v>
      </c>
      <c r="AU43" s="16">
        <v>0.44850000739097595</v>
      </c>
      <c r="AV43" s="16">
        <v>0.6226000189781189</v>
      </c>
      <c r="AW43" s="16">
        <v>0.67159998416900635</v>
      </c>
      <c r="AX43" s="16">
        <v>0.9976000189781189</v>
      </c>
      <c r="AY43" s="16">
        <v>3.7999998778104782E-2</v>
      </c>
      <c r="AZ43" s="16">
        <v>0.54960000514984131</v>
      </c>
      <c r="BA43" s="16">
        <v>5.4000001400709152E-2</v>
      </c>
      <c r="BB43" s="16">
        <v>0.61040002107620239</v>
      </c>
      <c r="BC43" s="16">
        <v>0.1695999950170517</v>
      </c>
      <c r="BD43" s="16">
        <v>39</v>
      </c>
      <c r="BE43" s="16">
        <f t="shared" si="37"/>
        <v>39</v>
      </c>
      <c r="BF43" s="16">
        <f>IF('Eingabe Daten'!E43&lt;&gt;"",'Eingabe Daten'!E43,BF42)</f>
        <v>74.006</v>
      </c>
      <c r="BG43" s="16">
        <f>IF('Eingabe Daten'!F43&lt;&gt;"",'Eingabe Daten'!F43,BG42)</f>
        <v>73.966999999999999</v>
      </c>
      <c r="BH43" s="16">
        <f>IF('Eingabe Daten'!G43&lt;&gt;"",'Eingabe Daten'!G43,BH42)</f>
        <v>73.994</v>
      </c>
      <c r="BI43" s="16">
        <f>IF('Eingabe Daten'!H43&lt;&gt;"",'Eingabe Daten'!H43,BI42)</f>
        <v>74</v>
      </c>
      <c r="BJ43" s="16">
        <f>IF('Eingabe Daten'!I43&lt;&gt;"",'Eingabe Daten'!I43,BJ42)</f>
        <v>73.983999999999995</v>
      </c>
      <c r="BK43" s="16">
        <v>0.49489998817443848</v>
      </c>
      <c r="BL43" s="16">
        <f t="shared" si="38"/>
        <v>74.05</v>
      </c>
      <c r="BM43" s="16">
        <f t="shared" si="21"/>
        <v>73.95</v>
      </c>
      <c r="BN43" s="16">
        <f t="shared" si="41"/>
        <v>73.990997619888844</v>
      </c>
      <c r="BO43" s="16">
        <f t="shared" si="41"/>
        <v>74.011354380111129</v>
      </c>
      <c r="BP43" s="16">
        <f t="shared" si="41"/>
        <v>73.980819239777716</v>
      </c>
      <c r="BQ43" s="16">
        <f t="shared" si="41"/>
        <v>74.021532760222257</v>
      </c>
      <c r="BR43" s="16">
        <f t="shared" si="41"/>
        <v>73.970640859666574</v>
      </c>
      <c r="BS43" s="16">
        <f t="shared" si="41"/>
        <v>74.0317111403334</v>
      </c>
      <c r="BT43" s="16">
        <f t="shared" si="41"/>
        <v>74.001175999999987</v>
      </c>
      <c r="BU43" s="16">
        <v>0.44789999723434448</v>
      </c>
      <c r="BV43" s="16">
        <v>0.98960000276565552</v>
      </c>
      <c r="BW43" s="16">
        <v>0.59969997406005859</v>
      </c>
      <c r="BX43" s="16">
        <v>0.75169998407363892</v>
      </c>
      <c r="BY43" s="16">
        <v>0.28589999675750732</v>
      </c>
      <c r="BZ43" s="16">
        <v>0.89960002899169922</v>
      </c>
      <c r="CA43" s="16">
        <v>0.84729999303817749</v>
      </c>
      <c r="CB43" s="16">
        <v>0.32539999485015869</v>
      </c>
      <c r="CC43" s="16">
        <v>0.86500000953674316</v>
      </c>
      <c r="CD43" s="16">
        <v>0.5121999979019165</v>
      </c>
      <c r="CE43" s="16">
        <v>39</v>
      </c>
      <c r="CF43" s="16">
        <f t="shared" si="14"/>
        <v>73.992000000000004</v>
      </c>
      <c r="CG43" s="16">
        <f t="shared" si="42"/>
        <v>39</v>
      </c>
      <c r="CH43" s="16">
        <f t="shared" si="15"/>
        <v>0.18365628803204725</v>
      </c>
      <c r="CI43" s="16">
        <f t="shared" si="39"/>
        <v>0.81634371196795275</v>
      </c>
      <c r="CJ43" s="16">
        <f t="shared" si="25"/>
        <v>0.14379339035187866</v>
      </c>
      <c r="CK43" s="16">
        <f t="shared" si="40"/>
        <v>-279.82316415987265</v>
      </c>
      <c r="CL43" s="16">
        <f t="shared" si="18"/>
        <v>-1.0171009018872537</v>
      </c>
      <c r="CM43" s="16">
        <v>0.20999999344348907</v>
      </c>
      <c r="CN43" s="16">
        <v>0.88599997758865356</v>
      </c>
      <c r="CO43" s="16">
        <v>0.4869999885559082</v>
      </c>
      <c r="CP43" s="16">
        <v>0.98439997434616089</v>
      </c>
      <c r="CQ43" s="16">
        <v>2.9100000858306885E-2</v>
      </c>
      <c r="CR43" s="16">
        <v>0.97210001945495605</v>
      </c>
      <c r="CS43" s="16">
        <v>0.84920001029968262</v>
      </c>
      <c r="CT43" s="16">
        <v>0.28670001029968262</v>
      </c>
      <c r="CU43" s="16">
        <v>0.2054000049829483</v>
      </c>
      <c r="CV43" s="16">
        <v>0.44319999217987061</v>
      </c>
    </row>
    <row r="44" spans="1:100" x14ac:dyDescent="0.35">
      <c r="A44" s="16">
        <v>40</v>
      </c>
      <c r="B44" s="16">
        <f>IF('Eingabe Daten'!E44="","",'Eingabe Daten'!E44)</f>
        <v>74.012</v>
      </c>
      <c r="C44" s="16">
        <f>IF('Eingabe Daten'!F44="","",'Eingabe Daten'!F44)</f>
        <v>74.013999999999996</v>
      </c>
      <c r="D44" s="16">
        <f>IF('Eingabe Daten'!G44="","",'Eingabe Daten'!G44)</f>
        <v>73.998000000000005</v>
      </c>
      <c r="E44" s="16">
        <f>IF('Eingabe Daten'!H44="","",'Eingabe Daten'!H44)</f>
        <v>73.998999999999995</v>
      </c>
      <c r="F44" s="16">
        <f>IF('Eingabe Daten'!I44="","",'Eingabe Daten'!I44)</f>
        <v>74.007000000000005</v>
      </c>
      <c r="H44" s="16">
        <f t="shared" si="28"/>
        <v>74.006</v>
      </c>
      <c r="I44" s="16">
        <f t="shared" si="1"/>
        <v>6.5421708935175403E-3</v>
      </c>
      <c r="J44" s="16">
        <f t="shared" si="29"/>
        <v>1.5999999999991132E-2</v>
      </c>
      <c r="L44" s="16">
        <f t="shared" si="26"/>
        <v>40</v>
      </c>
      <c r="M44" s="16">
        <f t="shared" si="31"/>
        <v>74.001176000000001</v>
      </c>
      <c r="N44" s="16">
        <f t="shared" si="32"/>
        <v>74.006</v>
      </c>
      <c r="O44" s="16">
        <f t="shared" ca="1" si="33"/>
        <v>74.014585480000008</v>
      </c>
      <c r="P44" s="16">
        <f t="shared" ca="1" si="34"/>
        <v>73.987766519999994</v>
      </c>
      <c r="Q44" s="16">
        <f t="shared" si="35"/>
        <v>2.3240000000000122E-2</v>
      </c>
      <c r="R44" s="16">
        <f t="shared" si="19"/>
        <v>1.5999999999991132E-2</v>
      </c>
      <c r="S44" s="16">
        <f t="shared" ca="1" si="36"/>
        <v>4.9152600000000261E-2</v>
      </c>
      <c r="V44" s="27">
        <v>40</v>
      </c>
      <c r="W44" s="16">
        <f t="shared" si="20"/>
        <v>73.988</v>
      </c>
      <c r="X44" s="16">
        <f t="shared" si="9"/>
        <v>0</v>
      </c>
      <c r="Y44" s="16">
        <f t="shared" si="10"/>
        <v>0</v>
      </c>
      <c r="AC44" s="27">
        <f>IF($C$24="","",$C$24)</f>
        <v>74.010000000000005</v>
      </c>
      <c r="AD44" s="27"/>
      <c r="AE44" s="27" t="s">
        <v>95</v>
      </c>
      <c r="AF44" s="27">
        <f>IF($B$18="","",$B$18)</f>
        <v>74.006</v>
      </c>
      <c r="AG44" s="27"/>
      <c r="AH44" s="27"/>
      <c r="AI44" s="27">
        <f>IF($E$14="","",$E$14)</f>
        <v>74.007000000000005</v>
      </c>
      <c r="AJ44" s="27"/>
      <c r="AK44" s="27"/>
      <c r="AL44" s="27">
        <f>IF($F$12="","",$F$12)</f>
        <v>73.988</v>
      </c>
      <c r="AM44" s="16">
        <v>0.6851000189781189</v>
      </c>
      <c r="AN44" s="16">
        <v>0.28119999170303345</v>
      </c>
      <c r="AO44" s="16">
        <v>0.96530002355575562</v>
      </c>
      <c r="AP44" s="16">
        <v>0.1835000067949295</v>
      </c>
      <c r="AQ44" s="16">
        <v>0.65490001440048218</v>
      </c>
      <c r="AR44" s="16">
        <v>4.9800001084804535E-2</v>
      </c>
      <c r="AS44" s="16">
        <v>0.87550002336502075</v>
      </c>
      <c r="AT44" s="16">
        <v>5.4600000381469727E-2</v>
      </c>
      <c r="AU44" s="16">
        <v>0.4862000048160553</v>
      </c>
      <c r="AV44" s="16">
        <v>0.47220000624656677</v>
      </c>
      <c r="AW44" s="16">
        <v>0.10949999839067459</v>
      </c>
      <c r="AX44" s="16">
        <v>9.8800003528594971E-2</v>
      </c>
      <c r="AY44" s="16">
        <v>0.36460000276565552</v>
      </c>
      <c r="AZ44" s="16">
        <v>5.4000001400709152E-2</v>
      </c>
      <c r="BA44" s="16">
        <v>0.96289998292922974</v>
      </c>
      <c r="BB44" s="16">
        <v>0.99220001697540283</v>
      </c>
      <c r="BC44" s="16">
        <v>0.57429999113082886</v>
      </c>
      <c r="BD44" s="16">
        <v>40</v>
      </c>
      <c r="BE44" s="16">
        <f t="shared" si="37"/>
        <v>40</v>
      </c>
      <c r="BF44" s="16">
        <f>IF('Eingabe Daten'!E44&lt;&gt;"",'Eingabe Daten'!E44,BF43)</f>
        <v>74.012</v>
      </c>
      <c r="BG44" s="16">
        <f>IF('Eingabe Daten'!F44&lt;&gt;"",'Eingabe Daten'!F44,BG43)</f>
        <v>74.013999999999996</v>
      </c>
      <c r="BH44" s="16">
        <f>IF('Eingabe Daten'!G44&lt;&gt;"",'Eingabe Daten'!G44,BH43)</f>
        <v>73.998000000000005</v>
      </c>
      <c r="BI44" s="16">
        <f>IF('Eingabe Daten'!H44&lt;&gt;"",'Eingabe Daten'!H44,BI43)</f>
        <v>73.998999999999995</v>
      </c>
      <c r="BJ44" s="16">
        <f>IF('Eingabe Daten'!I44&lt;&gt;"",'Eingabe Daten'!I44,BJ43)</f>
        <v>74.007000000000005</v>
      </c>
      <c r="BK44" s="16">
        <v>5.1000001840293407E-3</v>
      </c>
      <c r="BL44" s="16">
        <f t="shared" si="38"/>
        <v>74.05</v>
      </c>
      <c r="BM44" s="16">
        <f t="shared" si="21"/>
        <v>73.95</v>
      </c>
      <c r="BN44" s="16">
        <f t="shared" si="41"/>
        <v>73.990997619888844</v>
      </c>
      <c r="BO44" s="16">
        <f t="shared" si="41"/>
        <v>74.011354380111129</v>
      </c>
      <c r="BP44" s="16">
        <f t="shared" si="41"/>
        <v>73.980819239777716</v>
      </c>
      <c r="BQ44" s="16">
        <f t="shared" si="41"/>
        <v>74.021532760222257</v>
      </c>
      <c r="BR44" s="16">
        <f t="shared" si="41"/>
        <v>73.970640859666574</v>
      </c>
      <c r="BS44" s="16">
        <f t="shared" si="41"/>
        <v>74.0317111403334</v>
      </c>
      <c r="BT44" s="16">
        <f t="shared" si="41"/>
        <v>74.001175999999987</v>
      </c>
      <c r="BU44" s="16">
        <v>0.61860001087188721</v>
      </c>
      <c r="BV44" s="16">
        <v>0.74779999256134033</v>
      </c>
      <c r="BW44" s="16">
        <v>0.38890001177787781</v>
      </c>
      <c r="BX44" s="16">
        <v>0.56749999523162842</v>
      </c>
      <c r="BY44" s="16">
        <v>0.16339999437332153</v>
      </c>
      <c r="BZ44" s="16">
        <v>0.66860002279281616</v>
      </c>
      <c r="CA44" s="16">
        <v>0.21170000731945038</v>
      </c>
      <c r="CB44" s="16">
        <v>0.59340000152587891</v>
      </c>
      <c r="CC44" s="16">
        <v>0.85240000486373901</v>
      </c>
      <c r="CD44" s="16">
        <v>0.55080002546310425</v>
      </c>
      <c r="CE44" s="16">
        <v>40</v>
      </c>
      <c r="CF44" s="16">
        <f t="shared" si="14"/>
        <v>73.992000000000004</v>
      </c>
      <c r="CG44" s="16">
        <f t="shared" si="42"/>
        <v>40</v>
      </c>
      <c r="CH44" s="16">
        <f t="shared" si="15"/>
        <v>0.18365628803204725</v>
      </c>
      <c r="CI44" s="16">
        <f t="shared" si="39"/>
        <v>0.81634371196795275</v>
      </c>
      <c r="CJ44" s="16">
        <f t="shared" si="25"/>
        <v>0.14379339035187866</v>
      </c>
      <c r="CK44" s="16">
        <f t="shared" si="40"/>
        <v>-287.09129829389531</v>
      </c>
      <c r="CL44" s="16">
        <f t="shared" si="18"/>
        <v>-1.0004502717517294</v>
      </c>
      <c r="CM44" s="16">
        <v>0.96670001745223999</v>
      </c>
      <c r="CN44" s="16">
        <v>0.37369999289512634</v>
      </c>
      <c r="CO44" s="16">
        <v>0.62589997053146362</v>
      </c>
      <c r="CP44" s="16">
        <v>0.13689999282360077</v>
      </c>
      <c r="CQ44" s="16">
        <v>0.73869997262954712</v>
      </c>
      <c r="CR44" s="16">
        <v>0.7159000039100647</v>
      </c>
      <c r="CS44" s="16">
        <v>0.87389999628067017</v>
      </c>
      <c r="CT44" s="16">
        <v>0.81889998912811279</v>
      </c>
      <c r="CU44" s="16">
        <v>0.6646999716758728</v>
      </c>
      <c r="CV44" s="16">
        <v>0.27219998836517334</v>
      </c>
    </row>
    <row r="45" spans="1:100" x14ac:dyDescent="0.35">
      <c r="A45" s="16">
        <v>41</v>
      </c>
      <c r="B45" s="16">
        <f>IF('Eingabe Daten'!E45="","",'Eingabe Daten'!E45)</f>
        <v>74</v>
      </c>
      <c r="C45" s="16">
        <f>IF('Eingabe Daten'!F45="","",'Eingabe Daten'!F45)</f>
        <v>73.983999999999995</v>
      </c>
      <c r="D45" s="16">
        <f>IF('Eingabe Daten'!G45="","",'Eingabe Daten'!G45)</f>
        <v>74.004999999999995</v>
      </c>
      <c r="E45" s="16">
        <f>IF('Eingabe Daten'!H45="","",'Eingabe Daten'!H45)</f>
        <v>73.998000000000005</v>
      </c>
      <c r="F45" s="16">
        <f>IF('Eingabe Daten'!I45="","",'Eingabe Daten'!I45)</f>
        <v>73.995999999999995</v>
      </c>
      <c r="H45" s="16">
        <f t="shared" si="28"/>
        <v>73.996599999999987</v>
      </c>
      <c r="I45" s="16">
        <f t="shared" si="1"/>
        <v>6.974238309666184E-3</v>
      </c>
      <c r="J45" s="16">
        <f t="shared" si="29"/>
        <v>2.1000000000000796E-2</v>
      </c>
      <c r="L45" s="16">
        <f t="shared" si="26"/>
        <v>41</v>
      </c>
      <c r="M45" s="16">
        <f t="shared" si="31"/>
        <v>74.001176000000001</v>
      </c>
      <c r="N45" s="16">
        <f t="shared" si="32"/>
        <v>73.996599999999987</v>
      </c>
      <c r="O45" s="16">
        <f t="shared" ca="1" si="33"/>
        <v>74.014585480000008</v>
      </c>
      <c r="P45" s="16">
        <f t="shared" ca="1" si="34"/>
        <v>73.987766519999994</v>
      </c>
      <c r="Q45" s="16">
        <f t="shared" si="35"/>
        <v>2.3240000000000122E-2</v>
      </c>
      <c r="R45" s="16">
        <f t="shared" si="19"/>
        <v>2.1000000000000796E-2</v>
      </c>
      <c r="S45" s="16">
        <f t="shared" ca="1" si="36"/>
        <v>4.9152600000000261E-2</v>
      </c>
      <c r="V45" s="27">
        <v>41</v>
      </c>
      <c r="W45" s="16">
        <f t="shared" si="20"/>
        <v>74.007999999999996</v>
      </c>
      <c r="X45" s="16">
        <f t="shared" si="9"/>
        <v>0</v>
      </c>
      <c r="Y45" s="16">
        <f t="shared" si="10"/>
        <v>0</v>
      </c>
      <c r="AB45" s="27" t="s">
        <v>106</v>
      </c>
      <c r="AC45" s="27">
        <f>IF($B$25="","",$B$25)</f>
        <v>73.981999999999999</v>
      </c>
      <c r="AD45" s="27"/>
      <c r="AF45" s="27">
        <f>IF($C$18="","",$C$18)</f>
        <v>73.966999999999999</v>
      </c>
      <c r="AG45" s="27"/>
      <c r="AH45" s="27" t="s">
        <v>92</v>
      </c>
      <c r="AI45" s="27">
        <f>IF($B$15="","",$B$15)</f>
        <v>73.994</v>
      </c>
      <c r="AJ45" s="27"/>
      <c r="AK45" s="27" t="s">
        <v>90</v>
      </c>
      <c r="AL45" s="27">
        <f>IF($B$13="","",$B$13)</f>
        <v>74.007999999999996</v>
      </c>
      <c r="AM45" s="16">
        <v>0.45249998569488525</v>
      </c>
      <c r="AN45" s="16">
        <v>0.59119999408721924</v>
      </c>
      <c r="AO45" s="16">
        <v>7.3799997568130493E-2</v>
      </c>
      <c r="AP45" s="16">
        <v>0.11749999970197678</v>
      </c>
      <c r="AQ45" s="16">
        <v>0.94919997453689575</v>
      </c>
      <c r="AR45" s="16">
        <v>0.25380000472068787</v>
      </c>
      <c r="AS45" s="16">
        <v>0.8781999945640564</v>
      </c>
      <c r="AT45" s="16">
        <v>0.57770001888275146</v>
      </c>
      <c r="AU45" s="16">
        <v>0.19840000569820404</v>
      </c>
      <c r="AV45" s="16">
        <v>0.86570000648498535</v>
      </c>
      <c r="AW45" s="16">
        <v>0.21349999308586121</v>
      </c>
      <c r="AX45" s="16">
        <v>0.30820000171661377</v>
      </c>
      <c r="AY45" s="16">
        <v>4.7400001436471939E-2</v>
      </c>
      <c r="AZ45" s="16">
        <v>0.44769999384880066</v>
      </c>
      <c r="BA45" s="16">
        <v>0.33000001311302185</v>
      </c>
      <c r="BB45" s="16">
        <v>0.62099999189376831</v>
      </c>
      <c r="BC45" s="16">
        <v>0.3718000054359436</v>
      </c>
      <c r="BD45" s="16">
        <v>41</v>
      </c>
      <c r="BE45" s="16">
        <f t="shared" si="37"/>
        <v>41</v>
      </c>
      <c r="BF45" s="16">
        <f>IF('Eingabe Daten'!E45&lt;&gt;"",'Eingabe Daten'!E45,BF44)</f>
        <v>74</v>
      </c>
      <c r="BG45" s="16">
        <f>IF('Eingabe Daten'!F45&lt;&gt;"",'Eingabe Daten'!F45,BG44)</f>
        <v>73.983999999999995</v>
      </c>
      <c r="BH45" s="16">
        <f>IF('Eingabe Daten'!G45&lt;&gt;"",'Eingabe Daten'!G45,BH44)</f>
        <v>74.004999999999995</v>
      </c>
      <c r="BI45" s="16">
        <f>IF('Eingabe Daten'!H45&lt;&gt;"",'Eingabe Daten'!H45,BI44)</f>
        <v>73.998000000000005</v>
      </c>
      <c r="BJ45" s="16">
        <f>IF('Eingabe Daten'!I45&lt;&gt;"",'Eingabe Daten'!I45,BJ44)</f>
        <v>73.995999999999995</v>
      </c>
      <c r="BK45" s="16">
        <v>0.93569999933242798</v>
      </c>
      <c r="BL45" s="16">
        <f t="shared" si="38"/>
        <v>74.05</v>
      </c>
      <c r="BM45" s="16">
        <f t="shared" si="21"/>
        <v>73.95</v>
      </c>
      <c r="BN45" s="16">
        <f t="shared" si="41"/>
        <v>73.990997619888844</v>
      </c>
      <c r="BO45" s="16">
        <f t="shared" si="41"/>
        <v>74.011354380111129</v>
      </c>
      <c r="BP45" s="16">
        <f t="shared" si="41"/>
        <v>73.980819239777716</v>
      </c>
      <c r="BQ45" s="16">
        <f t="shared" si="41"/>
        <v>74.021532760222257</v>
      </c>
      <c r="BR45" s="16">
        <f t="shared" si="41"/>
        <v>73.970640859666574</v>
      </c>
      <c r="BS45" s="16">
        <f t="shared" si="41"/>
        <v>74.0317111403334</v>
      </c>
      <c r="BT45" s="16">
        <f t="shared" si="41"/>
        <v>74.001175999999987</v>
      </c>
      <c r="BU45" s="16">
        <v>0.73259997367858887</v>
      </c>
      <c r="BV45" s="16">
        <v>6.4000003039836884E-2</v>
      </c>
      <c r="BW45" s="16">
        <v>0.34110000729560852</v>
      </c>
      <c r="BX45" s="16">
        <v>0.38359999656677246</v>
      </c>
      <c r="BY45" s="16">
        <v>0.57169997692108154</v>
      </c>
      <c r="BZ45" s="16">
        <v>0.24809999763965607</v>
      </c>
      <c r="CA45" s="16">
        <v>0.9343000054359436</v>
      </c>
      <c r="CB45" s="16">
        <v>0.41679999232292175</v>
      </c>
      <c r="CC45" s="16">
        <v>0.28389999270439148</v>
      </c>
      <c r="CD45" s="16">
        <v>0.92629998922348022</v>
      </c>
      <c r="CE45" s="16">
        <v>41</v>
      </c>
      <c r="CF45" s="16">
        <f t="shared" si="14"/>
        <v>73.992000000000004</v>
      </c>
      <c r="CG45" s="16">
        <f t="shared" si="42"/>
        <v>41</v>
      </c>
      <c r="CH45" s="16">
        <f t="shared" si="15"/>
        <v>0.18365628803204725</v>
      </c>
      <c r="CI45" s="16">
        <f t="shared" si="39"/>
        <v>0.81634371196795275</v>
      </c>
      <c r="CJ45" s="16">
        <f t="shared" si="25"/>
        <v>0.16722657660065809</v>
      </c>
      <c r="CK45" s="16">
        <f t="shared" si="40"/>
        <v>-282.13068755516684</v>
      </c>
      <c r="CL45" s="16">
        <f t="shared" si="18"/>
        <v>-0.98407248960572224</v>
      </c>
      <c r="CM45" s="16">
        <v>0.70560002326965332</v>
      </c>
      <c r="CN45" s="16">
        <v>0.93500000238418579</v>
      </c>
      <c r="CO45" s="16">
        <v>0.48249998688697815</v>
      </c>
      <c r="CP45" s="16">
        <v>0.32100000977516174</v>
      </c>
      <c r="CQ45" s="16">
        <v>0.8003000020980835</v>
      </c>
      <c r="CR45" s="16">
        <v>6.5399996936321259E-2</v>
      </c>
      <c r="CS45" s="16">
        <v>9.8200000822544098E-2</v>
      </c>
      <c r="CT45" s="16">
        <v>0.70240002870559692</v>
      </c>
      <c r="CU45" s="16">
        <v>0.21969999372959137</v>
      </c>
      <c r="CV45" s="16">
        <v>0.36599999666213989</v>
      </c>
    </row>
    <row r="46" spans="1:100" x14ac:dyDescent="0.35">
      <c r="A46" s="16">
        <v>42</v>
      </c>
      <c r="B46" s="16">
        <f>IF('Eingabe Daten'!E46="","",'Eingabe Daten'!E46)</f>
        <v>73.994</v>
      </c>
      <c r="C46" s="16">
        <f>IF('Eingabe Daten'!F46="","",'Eingabe Daten'!F46)</f>
        <v>74.012</v>
      </c>
      <c r="D46" s="16">
        <f>IF('Eingabe Daten'!G46="","",'Eingabe Daten'!G46)</f>
        <v>73.986000000000004</v>
      </c>
      <c r="E46" s="16">
        <f>IF('Eingabe Daten'!H46="","",'Eingabe Daten'!H46)</f>
        <v>74.004999999999995</v>
      </c>
      <c r="F46" s="16">
        <f>IF('Eingabe Daten'!I46="","",'Eingabe Daten'!I46)</f>
        <v>74.007000000000005</v>
      </c>
      <c r="H46" s="16">
        <f t="shared" si="28"/>
        <v>74.000799999999998</v>
      </c>
      <c r="I46" s="16">
        <f t="shared" si="1"/>
        <v>9.4530418384762543E-3</v>
      </c>
      <c r="J46" s="16">
        <f t="shared" si="29"/>
        <v>2.5999999999996248E-2</v>
      </c>
      <c r="L46" s="16">
        <f t="shared" si="26"/>
        <v>42</v>
      </c>
      <c r="M46" s="16">
        <f t="shared" si="31"/>
        <v>74.001176000000001</v>
      </c>
      <c r="N46" s="16">
        <f t="shared" si="32"/>
        <v>74.000799999999998</v>
      </c>
      <c r="O46" s="16">
        <f t="shared" ca="1" si="33"/>
        <v>74.014585480000008</v>
      </c>
      <c r="P46" s="16">
        <f t="shared" ca="1" si="34"/>
        <v>73.987766519999994</v>
      </c>
      <c r="Q46" s="16">
        <f t="shared" si="35"/>
        <v>2.3240000000000122E-2</v>
      </c>
      <c r="R46" s="16">
        <f t="shared" si="19"/>
        <v>2.5999999999996248E-2</v>
      </c>
      <c r="S46" s="16">
        <f t="shared" ca="1" si="36"/>
        <v>4.9152600000000261E-2</v>
      </c>
      <c r="V46" s="27">
        <v>42</v>
      </c>
      <c r="W46" s="16">
        <f t="shared" si="20"/>
        <v>73.995000000000005</v>
      </c>
      <c r="X46" s="16">
        <f t="shared" si="9"/>
        <v>0</v>
      </c>
      <c r="Y46" s="16">
        <f t="shared" si="10"/>
        <v>0</v>
      </c>
      <c r="AC46" s="27">
        <f>IF($C$25="","",$C$25)</f>
        <v>74.001000000000005</v>
      </c>
      <c r="AD46" s="27"/>
      <c r="AE46" s="27"/>
      <c r="AF46" s="27">
        <f>IF($D$18="","",$D$18)</f>
        <v>73.994</v>
      </c>
      <c r="AG46" s="27"/>
      <c r="AI46" s="27">
        <f>IF($C$15="","",$C$15)</f>
        <v>73.998000000000005</v>
      </c>
      <c r="AJ46" s="27"/>
      <c r="AL46" s="27">
        <f>IF($C$13="","",$C$13)</f>
        <v>73.995000000000005</v>
      </c>
      <c r="AM46" s="16">
        <v>0.76990002393722534</v>
      </c>
      <c r="AN46" s="16">
        <v>0.21690000593662262</v>
      </c>
      <c r="AO46" s="16">
        <v>0.33750000596046448</v>
      </c>
      <c r="AP46" s="16">
        <v>0.27849999070167542</v>
      </c>
      <c r="AQ46" s="16">
        <v>0.48480001091957092</v>
      </c>
      <c r="AR46" s="16">
        <v>0.9649999737739563</v>
      </c>
      <c r="AS46" s="16">
        <v>0.66490000486373901</v>
      </c>
      <c r="AT46" s="16">
        <v>0.83149999380111694</v>
      </c>
      <c r="AU46" s="16">
        <v>0.46970000863075256</v>
      </c>
      <c r="AV46" s="16">
        <v>0.32910001277923584</v>
      </c>
      <c r="AW46" s="16">
        <v>0.86669999361038208</v>
      </c>
      <c r="AX46" s="16">
        <v>0.59369999170303345</v>
      </c>
      <c r="AY46" s="16">
        <v>0.33090001344680786</v>
      </c>
      <c r="AZ46" s="16">
        <v>0.55229997634887695</v>
      </c>
      <c r="BA46" s="16">
        <v>2.630000002682209E-2</v>
      </c>
      <c r="BB46" s="16">
        <v>0.87690001726150513</v>
      </c>
      <c r="BC46" s="16">
        <v>0.44549998641014099</v>
      </c>
      <c r="BD46" s="16">
        <v>42</v>
      </c>
      <c r="BE46" s="16">
        <f t="shared" si="37"/>
        <v>42</v>
      </c>
      <c r="BF46" s="16">
        <f>IF('Eingabe Daten'!E46&lt;&gt;"",'Eingabe Daten'!E46,BF45)</f>
        <v>73.994</v>
      </c>
      <c r="BG46" s="16">
        <f>IF('Eingabe Daten'!F46&lt;&gt;"",'Eingabe Daten'!F46,BG45)</f>
        <v>74.012</v>
      </c>
      <c r="BH46" s="16">
        <f>IF('Eingabe Daten'!G46&lt;&gt;"",'Eingabe Daten'!G46,BH45)</f>
        <v>73.986000000000004</v>
      </c>
      <c r="BI46" s="16">
        <f>IF('Eingabe Daten'!H46&lt;&gt;"",'Eingabe Daten'!H46,BI45)</f>
        <v>74.004999999999995</v>
      </c>
      <c r="BJ46" s="16">
        <f>IF('Eingabe Daten'!I46&lt;&gt;"",'Eingabe Daten'!I46,BJ45)</f>
        <v>74.007000000000005</v>
      </c>
      <c r="BK46" s="16">
        <v>0.56620001792907715</v>
      </c>
      <c r="BL46" s="16">
        <f t="shared" si="38"/>
        <v>74.05</v>
      </c>
      <c r="BM46" s="16">
        <f t="shared" si="21"/>
        <v>73.95</v>
      </c>
      <c r="BN46" s="16">
        <f t="shared" si="41"/>
        <v>73.990997619888844</v>
      </c>
      <c r="BO46" s="16">
        <f t="shared" si="41"/>
        <v>74.011354380111129</v>
      </c>
      <c r="BP46" s="16">
        <f t="shared" si="41"/>
        <v>73.980819239777716</v>
      </c>
      <c r="BQ46" s="16">
        <f t="shared" si="41"/>
        <v>74.021532760222257</v>
      </c>
      <c r="BR46" s="16">
        <f t="shared" si="41"/>
        <v>73.970640859666574</v>
      </c>
      <c r="BS46" s="16">
        <f t="shared" si="41"/>
        <v>74.0317111403334</v>
      </c>
      <c r="BT46" s="16">
        <f t="shared" si="41"/>
        <v>74.001175999999987</v>
      </c>
      <c r="BU46" s="16">
        <v>0.16189999878406525</v>
      </c>
      <c r="BV46" s="16">
        <v>0.1890999972820282</v>
      </c>
      <c r="BW46" s="16">
        <v>0.60170000791549683</v>
      </c>
      <c r="BX46" s="16">
        <v>6.8599998950958252E-2</v>
      </c>
      <c r="BY46" s="16">
        <v>0.99169999361038208</v>
      </c>
      <c r="BZ46" s="16">
        <v>0.93809998035430908</v>
      </c>
      <c r="CA46" s="16">
        <v>0.88929998874664307</v>
      </c>
      <c r="CB46" s="16">
        <v>0.85240000486373901</v>
      </c>
      <c r="CC46" s="16">
        <v>0.94999998807907104</v>
      </c>
      <c r="CD46" s="16">
        <v>0.38370001316070557</v>
      </c>
      <c r="CE46" s="16">
        <v>42</v>
      </c>
      <c r="CF46" s="16">
        <f t="shared" si="14"/>
        <v>73.992000000000004</v>
      </c>
      <c r="CG46" s="16">
        <f t="shared" si="42"/>
        <v>42</v>
      </c>
      <c r="CH46" s="16">
        <f t="shared" si="15"/>
        <v>0.18365628803204725</v>
      </c>
      <c r="CI46" s="16">
        <f t="shared" si="39"/>
        <v>0.81634371196795275</v>
      </c>
      <c r="CJ46" s="16">
        <f t="shared" si="25"/>
        <v>0.16722657660065809</v>
      </c>
      <c r="CK46" s="16">
        <f t="shared" si="40"/>
        <v>-289.09687737134385</v>
      </c>
      <c r="CL46" s="16">
        <f t="shared" si="18"/>
        <v>-0.96795450252538628</v>
      </c>
      <c r="CM46" s="16">
        <v>0.84069997072219849</v>
      </c>
      <c r="CN46" s="16">
        <v>0.38330000638961792</v>
      </c>
      <c r="CO46" s="16">
        <v>0.45239999890327454</v>
      </c>
      <c r="CP46" s="16">
        <v>0.84179997444152832</v>
      </c>
      <c r="CQ46" s="16">
        <v>0.82109999656677246</v>
      </c>
      <c r="CR46" s="16">
        <v>0.62779998779296875</v>
      </c>
      <c r="CS46" s="16">
        <v>0.41139999032020569</v>
      </c>
      <c r="CT46" s="16">
        <v>0.13689999282360077</v>
      </c>
      <c r="CU46" s="16">
        <v>0.66949999332427979</v>
      </c>
      <c r="CV46" s="16">
        <v>0.13179999589920044</v>
      </c>
    </row>
    <row r="47" spans="1:100" x14ac:dyDescent="0.35">
      <c r="A47" s="16">
        <v>43</v>
      </c>
      <c r="B47" s="16">
        <f>IF('Eingabe Daten'!E47="","",'Eingabe Daten'!E47)</f>
        <v>74.006</v>
      </c>
      <c r="C47" s="16">
        <f>IF('Eingabe Daten'!F47="","",'Eingabe Daten'!F47)</f>
        <v>74.010000000000005</v>
      </c>
      <c r="D47" s="16">
        <f>IF('Eingabe Daten'!G47="","",'Eingabe Daten'!G47)</f>
        <v>74.018000000000001</v>
      </c>
      <c r="E47" s="16">
        <f>IF('Eingabe Daten'!H47="","",'Eingabe Daten'!H47)</f>
        <v>74.003</v>
      </c>
      <c r="F47" s="16">
        <f>IF('Eingabe Daten'!I47="","",'Eingabe Daten'!I47)</f>
        <v>74</v>
      </c>
      <c r="H47" s="16">
        <f t="shared" si="28"/>
        <v>74.007400000000004</v>
      </c>
      <c r="I47" s="16">
        <f t="shared" si="1"/>
        <v>6.2481997407259548E-3</v>
      </c>
      <c r="J47" s="16">
        <f t="shared" si="29"/>
        <v>1.8000000000000682E-2</v>
      </c>
      <c r="L47" s="16">
        <f t="shared" si="26"/>
        <v>43</v>
      </c>
      <c r="M47" s="16">
        <f t="shared" si="31"/>
        <v>74.001176000000001</v>
      </c>
      <c r="N47" s="16">
        <f t="shared" si="32"/>
        <v>74.007400000000004</v>
      </c>
      <c r="O47" s="16">
        <f t="shared" ca="1" si="33"/>
        <v>74.014585480000008</v>
      </c>
      <c r="P47" s="16">
        <f t="shared" ca="1" si="34"/>
        <v>73.987766519999994</v>
      </c>
      <c r="Q47" s="16">
        <f t="shared" si="35"/>
        <v>2.3240000000000122E-2</v>
      </c>
      <c r="R47" s="16">
        <f t="shared" si="19"/>
        <v>1.8000000000000682E-2</v>
      </c>
      <c r="S47" s="16">
        <f t="shared" ca="1" si="36"/>
        <v>4.9152600000000261E-2</v>
      </c>
      <c r="V47" s="27">
        <v>43</v>
      </c>
      <c r="W47" s="16">
        <f t="shared" si="20"/>
        <v>74.009</v>
      </c>
      <c r="X47" s="16">
        <f t="shared" si="9"/>
        <v>0</v>
      </c>
      <c r="Y47" s="16">
        <f t="shared" si="10"/>
        <v>0</v>
      </c>
      <c r="AB47" s="27" t="s">
        <v>107</v>
      </c>
      <c r="AC47" s="27">
        <f>IF($B$26="","",$B$26)</f>
        <v>74.004000000000005</v>
      </c>
      <c r="AD47" s="27"/>
      <c r="AE47" s="27" t="s">
        <v>100</v>
      </c>
      <c r="AF47" s="27">
        <f>IF($B$19="","",$B$19)</f>
        <v>74.012</v>
      </c>
      <c r="AG47" s="27"/>
      <c r="AH47" s="27"/>
      <c r="AI47" s="27">
        <f>IF($D$15="","",$D$15)</f>
        <v>73.994</v>
      </c>
      <c r="AJ47" s="27"/>
      <c r="AK47" s="27"/>
      <c r="AL47" s="27">
        <f>IF($D$13="","",$D$13)</f>
        <v>74.009</v>
      </c>
      <c r="AM47" s="16">
        <v>2.4000001139938831E-3</v>
      </c>
      <c r="AN47" s="47">
        <v>0.30540001392364502</v>
      </c>
      <c r="AO47" s="47">
        <v>0.58899998664855957</v>
      </c>
      <c r="AP47" s="16">
        <v>0.34799998998641968</v>
      </c>
      <c r="AQ47" s="16">
        <v>0.67919999361038208</v>
      </c>
      <c r="AR47" s="16">
        <v>0.54879999160766602</v>
      </c>
      <c r="AS47" s="16">
        <v>0.28780001401901245</v>
      </c>
      <c r="AT47" s="16">
        <v>0.21480000019073486</v>
      </c>
      <c r="AU47" s="16">
        <v>0.43930000066757202</v>
      </c>
      <c r="AV47" s="16">
        <v>0.43669998645782471</v>
      </c>
      <c r="AW47" s="16">
        <v>0.36939999461174011</v>
      </c>
      <c r="AX47" s="16">
        <v>0.98400002717971802</v>
      </c>
      <c r="AY47" s="16">
        <v>0.33989998698234558</v>
      </c>
      <c r="AZ47" s="16">
        <v>0.36010000109672546</v>
      </c>
      <c r="BA47" s="16">
        <v>0.97339999675750732</v>
      </c>
      <c r="BB47" s="16">
        <v>0.29899999499320984</v>
      </c>
      <c r="BC47" s="16">
        <v>0.26339998841285706</v>
      </c>
      <c r="BD47" s="16">
        <v>43</v>
      </c>
      <c r="BE47" s="16">
        <f t="shared" si="37"/>
        <v>43</v>
      </c>
      <c r="BF47" s="16">
        <f>IF('Eingabe Daten'!E47&lt;&gt;"",'Eingabe Daten'!E47,BF46)</f>
        <v>74.006</v>
      </c>
      <c r="BG47" s="16">
        <f>IF('Eingabe Daten'!F47&lt;&gt;"",'Eingabe Daten'!F47,BG46)</f>
        <v>74.010000000000005</v>
      </c>
      <c r="BH47" s="16">
        <f>IF('Eingabe Daten'!G47&lt;&gt;"",'Eingabe Daten'!G47,BH46)</f>
        <v>74.018000000000001</v>
      </c>
      <c r="BI47" s="16">
        <f>IF('Eingabe Daten'!H47&lt;&gt;"",'Eingabe Daten'!H47,BI46)</f>
        <v>74.003</v>
      </c>
      <c r="BJ47" s="16">
        <f>IF('Eingabe Daten'!I47&lt;&gt;"",'Eingabe Daten'!I47,BJ46)</f>
        <v>74</v>
      </c>
      <c r="BK47" s="16">
        <v>0.23430000245571136</v>
      </c>
      <c r="BL47" s="16">
        <f t="shared" si="38"/>
        <v>74.05</v>
      </c>
      <c r="BM47" s="16">
        <f t="shared" si="21"/>
        <v>73.95</v>
      </c>
      <c r="BN47" s="16">
        <f t="shared" si="41"/>
        <v>73.990997619888844</v>
      </c>
      <c r="BO47" s="16">
        <f t="shared" si="41"/>
        <v>74.011354380111129</v>
      </c>
      <c r="BP47" s="16">
        <f t="shared" si="41"/>
        <v>73.980819239777716</v>
      </c>
      <c r="BQ47" s="16">
        <f t="shared" si="41"/>
        <v>74.021532760222257</v>
      </c>
      <c r="BR47" s="16">
        <f t="shared" si="41"/>
        <v>73.970640859666574</v>
      </c>
      <c r="BS47" s="16">
        <f t="shared" si="41"/>
        <v>74.0317111403334</v>
      </c>
      <c r="BT47" s="16">
        <f t="shared" si="41"/>
        <v>74.001175999999987</v>
      </c>
      <c r="BU47" s="16">
        <v>0.66649997234344482</v>
      </c>
      <c r="BV47" s="16">
        <v>0.5228000283241272</v>
      </c>
      <c r="BW47" s="16">
        <v>0.93309998512268066</v>
      </c>
      <c r="BX47" s="16">
        <v>0.45219999551773071</v>
      </c>
      <c r="BY47" s="16">
        <v>0.58240002393722534</v>
      </c>
      <c r="BZ47" s="16">
        <v>0.31639999151229858</v>
      </c>
      <c r="CA47" s="16">
        <v>0.17849999666213989</v>
      </c>
      <c r="CB47" s="16">
        <v>8.7399996817111969E-2</v>
      </c>
      <c r="CC47" s="16">
        <v>0.81290000677108765</v>
      </c>
      <c r="CD47" s="16">
        <v>0.4666999876499176</v>
      </c>
      <c r="CE47" s="16">
        <v>43</v>
      </c>
      <c r="CF47" s="16">
        <f t="shared" si="14"/>
        <v>73.992000000000004</v>
      </c>
      <c r="CG47" s="16">
        <f t="shared" si="42"/>
        <v>43</v>
      </c>
      <c r="CH47" s="16">
        <f t="shared" si="15"/>
        <v>0.18365628803204725</v>
      </c>
      <c r="CI47" s="16">
        <f t="shared" si="39"/>
        <v>0.81634371196795275</v>
      </c>
      <c r="CJ47" s="16">
        <f t="shared" si="25"/>
        <v>0.19298866003808723</v>
      </c>
      <c r="CK47" s="16">
        <f t="shared" si="40"/>
        <v>-283.88411487438731</v>
      </c>
      <c r="CL47" s="16">
        <f t="shared" si="18"/>
        <v>-0.95208413738102993</v>
      </c>
      <c r="CM47" s="16">
        <v>0.4512999951839447</v>
      </c>
      <c r="CN47" s="16">
        <v>0.34709998965263367</v>
      </c>
      <c r="CO47" s="16">
        <v>4.8700001090764999E-2</v>
      </c>
      <c r="CP47" s="16">
        <v>0.96480000019073486</v>
      </c>
      <c r="CQ47" s="16">
        <v>0.59109997749328613</v>
      </c>
      <c r="CR47" s="16">
        <v>0.27559998631477356</v>
      </c>
      <c r="CS47" s="16">
        <v>0.46939998865127563</v>
      </c>
      <c r="CT47" s="16">
        <v>0.33390000462532043</v>
      </c>
      <c r="CU47" s="16">
        <v>0.84049999713897705</v>
      </c>
      <c r="CV47" s="16">
        <v>0.70730000734329224</v>
      </c>
    </row>
    <row r="48" spans="1:100" x14ac:dyDescent="0.35">
      <c r="A48" s="16">
        <v>44</v>
      </c>
      <c r="B48" s="16">
        <f>IF('Eingabe Daten'!E48="","",'Eingabe Daten'!E48)</f>
        <v>73.983999999999995</v>
      </c>
      <c r="C48" s="16">
        <f>IF('Eingabe Daten'!F48="","",'Eingabe Daten'!F48)</f>
        <v>74.001999999999995</v>
      </c>
      <c r="D48" s="16">
        <f>IF('Eingabe Daten'!G48="","",'Eingabe Daten'!G48)</f>
        <v>74.003</v>
      </c>
      <c r="E48" s="16">
        <f>IF('Eingabe Daten'!H48="","",'Eingabe Daten'!H48)</f>
        <v>74.004999999999995</v>
      </c>
      <c r="F48" s="16">
        <f>IF('Eingabe Daten'!I48="","",'Eingabe Daten'!I48)</f>
        <v>73.997</v>
      </c>
      <c r="H48" s="16">
        <f t="shared" si="28"/>
        <v>73.998199999999997</v>
      </c>
      <c r="I48" s="16">
        <f t="shared" si="1"/>
        <v>7.5736384915053327E-3</v>
      </c>
      <c r="J48" s="16">
        <f t="shared" si="29"/>
        <v>2.1000000000000796E-2</v>
      </c>
      <c r="L48" s="16">
        <f t="shared" si="26"/>
        <v>44</v>
      </c>
      <c r="M48" s="16">
        <f t="shared" si="31"/>
        <v>74.001176000000001</v>
      </c>
      <c r="N48" s="16">
        <f t="shared" si="32"/>
        <v>73.998199999999997</v>
      </c>
      <c r="O48" s="16">
        <f t="shared" ca="1" si="33"/>
        <v>74.014585480000008</v>
      </c>
      <c r="P48" s="16">
        <f t="shared" ca="1" si="34"/>
        <v>73.987766519999994</v>
      </c>
      <c r="Q48" s="16">
        <f t="shared" si="35"/>
        <v>2.3240000000000122E-2</v>
      </c>
      <c r="R48" s="16">
        <f t="shared" si="19"/>
        <v>2.1000000000000796E-2</v>
      </c>
      <c r="S48" s="16">
        <f t="shared" ca="1" si="36"/>
        <v>4.9152600000000261E-2</v>
      </c>
      <c r="V48" s="27">
        <v>44</v>
      </c>
      <c r="W48" s="16">
        <f t="shared" si="20"/>
        <v>74.004999999999995</v>
      </c>
      <c r="X48" s="16">
        <f t="shared" si="9"/>
        <v>0</v>
      </c>
      <c r="Y48" s="16">
        <f t="shared" si="10"/>
        <v>0</v>
      </c>
      <c r="AC48" s="27">
        <f>IF($C$26="","",$C$26)</f>
        <v>73.998999999999995</v>
      </c>
      <c r="AD48" s="27"/>
      <c r="AF48" s="27">
        <f>IF($C$19="","",$C$19)</f>
        <v>74.013999999999996</v>
      </c>
      <c r="AG48" s="27"/>
      <c r="AH48" s="27"/>
      <c r="AI48" s="27">
        <f>IF($E$15="","",$E$15)</f>
        <v>73.995000000000005</v>
      </c>
      <c r="AJ48" s="27"/>
      <c r="AK48" s="27"/>
      <c r="AL48" s="27">
        <f>IF($E$13="","",$E$13)</f>
        <v>74.004999999999995</v>
      </c>
      <c r="AM48" s="16">
        <v>0.88459998369216919</v>
      </c>
      <c r="AN48" s="47">
        <v>0.20759999752044678</v>
      </c>
      <c r="AO48" s="47">
        <v>0.11129999905824661</v>
      </c>
      <c r="AP48" s="47">
        <v>0.46950000524520874</v>
      </c>
      <c r="AQ48" s="16">
        <v>0.12449999898672104</v>
      </c>
      <c r="AR48" s="16">
        <v>0.15800000727176666</v>
      </c>
      <c r="AS48" s="16">
        <v>0.49959999322891235</v>
      </c>
      <c r="AT48" s="16">
        <v>0.83609998226165771</v>
      </c>
      <c r="AU48" s="16">
        <v>0.68040001392364502</v>
      </c>
      <c r="AV48" s="16">
        <v>0.77380001544952393</v>
      </c>
      <c r="AW48" s="16">
        <v>5.1899999380111694E-2</v>
      </c>
      <c r="AX48" s="16">
        <v>0.23010000586509705</v>
      </c>
      <c r="AY48" s="16">
        <v>0.59530001878738403</v>
      </c>
      <c r="AZ48" s="16">
        <v>0.98830002546310425</v>
      </c>
      <c r="BA48" s="16">
        <v>0.78060001134872437</v>
      </c>
      <c r="BB48" s="16">
        <v>0.17730000615119934</v>
      </c>
      <c r="BC48" s="16">
        <v>0.60460001230239868</v>
      </c>
      <c r="BD48" s="16">
        <v>44</v>
      </c>
      <c r="BE48" s="16">
        <f t="shared" si="37"/>
        <v>44</v>
      </c>
      <c r="BF48" s="16">
        <f>IF('Eingabe Daten'!E48&lt;&gt;"",'Eingabe Daten'!E48,BF47)</f>
        <v>73.983999999999995</v>
      </c>
      <c r="BG48" s="16">
        <f>IF('Eingabe Daten'!F48&lt;&gt;"",'Eingabe Daten'!F48,BG47)</f>
        <v>74.001999999999995</v>
      </c>
      <c r="BH48" s="16">
        <f>IF('Eingabe Daten'!G48&lt;&gt;"",'Eingabe Daten'!G48,BH47)</f>
        <v>74.003</v>
      </c>
      <c r="BI48" s="16">
        <f>IF('Eingabe Daten'!H48&lt;&gt;"",'Eingabe Daten'!H48,BI47)</f>
        <v>74.004999999999995</v>
      </c>
      <c r="BJ48" s="16">
        <f>IF('Eingabe Daten'!I48&lt;&gt;"",'Eingabe Daten'!I48,BJ47)</f>
        <v>73.997</v>
      </c>
      <c r="BK48" s="16">
        <v>0.65799999237060547</v>
      </c>
      <c r="BL48" s="16">
        <f t="shared" si="38"/>
        <v>74.05</v>
      </c>
      <c r="BM48" s="16">
        <f t="shared" si="21"/>
        <v>73.95</v>
      </c>
      <c r="BN48" s="16">
        <f t="shared" si="41"/>
        <v>73.990997619888844</v>
      </c>
      <c r="BO48" s="16">
        <f t="shared" si="41"/>
        <v>74.011354380111129</v>
      </c>
      <c r="BP48" s="16">
        <f t="shared" si="41"/>
        <v>73.980819239777716</v>
      </c>
      <c r="BQ48" s="16">
        <f t="shared" si="41"/>
        <v>74.021532760222257</v>
      </c>
      <c r="BR48" s="16">
        <f t="shared" si="41"/>
        <v>73.970640859666574</v>
      </c>
      <c r="BS48" s="16">
        <f t="shared" si="41"/>
        <v>74.0317111403334</v>
      </c>
      <c r="BT48" s="16">
        <f t="shared" si="41"/>
        <v>74.001175999999987</v>
      </c>
      <c r="BU48" s="16">
        <v>0.92919999361038208</v>
      </c>
      <c r="BV48" s="16">
        <v>0.50900000333786011</v>
      </c>
      <c r="BW48" s="16">
        <v>0.52670001983642578</v>
      </c>
      <c r="BX48" s="16">
        <v>0.38989999890327454</v>
      </c>
      <c r="BY48" s="16">
        <v>0.4885999858379364</v>
      </c>
      <c r="BZ48" s="16">
        <v>0.81529998779296875</v>
      </c>
      <c r="CA48" s="16">
        <v>0.90369999408721924</v>
      </c>
      <c r="CB48" s="16">
        <v>0.62040001153945923</v>
      </c>
      <c r="CC48" s="16">
        <v>0.96230000257492065</v>
      </c>
      <c r="CD48" s="16">
        <v>0.14839999377727509</v>
      </c>
      <c r="CE48" s="16">
        <v>44</v>
      </c>
      <c r="CF48" s="16">
        <f t="shared" si="14"/>
        <v>73.992000000000004</v>
      </c>
      <c r="CG48" s="16">
        <f t="shared" si="42"/>
        <v>44</v>
      </c>
      <c r="CH48" s="16">
        <f t="shared" si="15"/>
        <v>0.18365628803204725</v>
      </c>
      <c r="CI48" s="16">
        <f t="shared" si="39"/>
        <v>0.81634371196795275</v>
      </c>
      <c r="CJ48" s="16">
        <f t="shared" si="25"/>
        <v>0.19298866003808723</v>
      </c>
      <c r="CK48" s="16">
        <f t="shared" si="40"/>
        <v>-290.56374110672579</v>
      </c>
      <c r="CL48" s="16">
        <f t="shared" si="18"/>
        <v>-0.93645002160307389</v>
      </c>
      <c r="CM48" s="16">
        <v>0.89190000295639038</v>
      </c>
      <c r="CN48" s="16">
        <v>0.9430999755859375</v>
      </c>
      <c r="CO48" s="16">
        <v>0.38199999928474426</v>
      </c>
      <c r="CP48" s="16">
        <v>0.97539997100830078</v>
      </c>
      <c r="CQ48" s="16">
        <v>0.40250000357627869</v>
      </c>
      <c r="CR48" s="16">
        <v>0.68699997663497925</v>
      </c>
      <c r="CS48" s="16">
        <v>0.57359999418258667</v>
      </c>
      <c r="CT48" s="16">
        <v>0.3815000057220459</v>
      </c>
      <c r="CU48" s="16">
        <v>0.49219998717308044</v>
      </c>
      <c r="CV48" s="16">
        <v>0.74430000782012939</v>
      </c>
    </row>
    <row r="49" spans="1:100" x14ac:dyDescent="0.35">
      <c r="A49" s="16">
        <v>45</v>
      </c>
      <c r="B49" s="16">
        <f>IF('Eingabe Daten'!E49="","",'Eingabe Daten'!E49)</f>
        <v>74</v>
      </c>
      <c r="C49" s="16">
        <f>IF('Eingabe Daten'!F49="","",'Eingabe Daten'!F49)</f>
        <v>74.010000000000005</v>
      </c>
      <c r="D49" s="16">
        <f>IF('Eingabe Daten'!G49="","",'Eingabe Daten'!G49)</f>
        <v>74.013000000000005</v>
      </c>
      <c r="E49" s="16">
        <f>IF('Eingabe Daten'!H49="","",'Eingabe Daten'!H49)</f>
        <v>74.02</v>
      </c>
      <c r="F49" s="16">
        <f>IF('Eingabe Daten'!I49="","",'Eingabe Daten'!I49)</f>
        <v>74.003</v>
      </c>
      <c r="H49" s="16">
        <f t="shared" si="28"/>
        <v>74.009199999999993</v>
      </c>
      <c r="I49" s="16">
        <f t="shared" si="1"/>
        <v>7.1386273190293462E-3</v>
      </c>
      <c r="J49" s="16">
        <f t="shared" si="29"/>
        <v>1.9999999999996021E-2</v>
      </c>
      <c r="L49" s="16">
        <f t="shared" si="26"/>
        <v>45</v>
      </c>
      <c r="M49" s="16">
        <f t="shared" si="31"/>
        <v>74.001176000000001</v>
      </c>
      <c r="N49" s="16">
        <f t="shared" si="32"/>
        <v>74.009199999999993</v>
      </c>
      <c r="O49" s="16">
        <f t="shared" ca="1" si="33"/>
        <v>74.014585480000008</v>
      </c>
      <c r="P49" s="16">
        <f t="shared" ca="1" si="34"/>
        <v>73.987766519999994</v>
      </c>
      <c r="Q49" s="16">
        <f t="shared" si="35"/>
        <v>2.3240000000000122E-2</v>
      </c>
      <c r="R49" s="16">
        <f t="shared" si="19"/>
        <v>1.9999999999996021E-2</v>
      </c>
      <c r="S49" s="16">
        <f t="shared" ca="1" si="36"/>
        <v>4.9152600000000261E-2</v>
      </c>
      <c r="V49" s="27">
        <v>45</v>
      </c>
      <c r="W49" s="16">
        <f t="shared" si="20"/>
        <v>74.004000000000005</v>
      </c>
      <c r="X49" s="16">
        <f t="shared" si="9"/>
        <v>0</v>
      </c>
      <c r="Y49" s="16">
        <f t="shared" si="10"/>
        <v>0</v>
      </c>
      <c r="AB49" s="27" t="s">
        <v>109</v>
      </c>
      <c r="AC49" s="27">
        <f>IF($B$27="","",$B$27)</f>
        <v>74.010000000000005</v>
      </c>
      <c r="AD49" s="27"/>
      <c r="AE49" s="27"/>
      <c r="AF49" s="27">
        <f>IF($D$19="","",$D$19)</f>
        <v>73.998000000000005</v>
      </c>
      <c r="AG49" s="27"/>
      <c r="AH49" s="27" t="s">
        <v>93</v>
      </c>
      <c r="AI49" s="27">
        <f>IF($B$16="","",$B$16)</f>
        <v>74.004000000000005</v>
      </c>
      <c r="AJ49" s="27"/>
      <c r="AK49" s="27"/>
      <c r="AL49" s="27">
        <f>IF($F$13="","",$F$13)</f>
        <v>74.004000000000005</v>
      </c>
      <c r="AM49" s="16">
        <v>0.67229998111724854</v>
      </c>
      <c r="AN49" s="16">
        <v>0.52319997549057007</v>
      </c>
      <c r="AO49" s="16">
        <v>3.8000000640749931E-3</v>
      </c>
      <c r="AP49" s="16">
        <v>0.64920002222061157</v>
      </c>
      <c r="AQ49" s="16">
        <v>0.88859999179840088</v>
      </c>
      <c r="AR49" s="16">
        <v>0.33149999380111694</v>
      </c>
      <c r="AS49" s="16">
        <v>0.45699998736381531</v>
      </c>
      <c r="AT49" s="16">
        <v>0.90530002117156982</v>
      </c>
      <c r="AU49" s="16">
        <v>0.52380001544952393</v>
      </c>
      <c r="AV49" s="16">
        <v>0.46500000357627869</v>
      </c>
      <c r="AW49" s="16">
        <v>0.18860000371932983</v>
      </c>
      <c r="AX49" s="16">
        <v>0.56419998407363892</v>
      </c>
      <c r="AY49" s="16">
        <v>0.23589999973773956</v>
      </c>
      <c r="AZ49" s="16">
        <v>0.51279997825622559</v>
      </c>
      <c r="BA49" s="16">
        <v>0.74370002746582031</v>
      </c>
      <c r="BB49" s="16">
        <v>5.3500000387430191E-2</v>
      </c>
      <c r="BC49" s="16">
        <v>0.55449998378753662</v>
      </c>
      <c r="BD49" s="16">
        <v>45</v>
      </c>
      <c r="BE49" s="16">
        <f t="shared" si="37"/>
        <v>45</v>
      </c>
      <c r="BF49" s="16">
        <f>IF('Eingabe Daten'!E49&lt;&gt;"",'Eingabe Daten'!E49,BF48)</f>
        <v>74</v>
      </c>
      <c r="BG49" s="16">
        <f>IF('Eingabe Daten'!F49&lt;&gt;"",'Eingabe Daten'!F49,BG48)</f>
        <v>74.010000000000005</v>
      </c>
      <c r="BH49" s="16">
        <f>IF('Eingabe Daten'!G49&lt;&gt;"",'Eingabe Daten'!G49,BH48)</f>
        <v>74.013000000000005</v>
      </c>
      <c r="BI49" s="16">
        <f>IF('Eingabe Daten'!H49&lt;&gt;"",'Eingabe Daten'!H49,BI48)</f>
        <v>74.02</v>
      </c>
      <c r="BJ49" s="16">
        <f>IF('Eingabe Daten'!I49&lt;&gt;"",'Eingabe Daten'!I49,BJ48)</f>
        <v>74.003</v>
      </c>
      <c r="BK49" s="16">
        <v>0.44789999723434448</v>
      </c>
      <c r="BL49" s="16">
        <f t="shared" si="38"/>
        <v>74.05</v>
      </c>
      <c r="BM49" s="16">
        <f t="shared" si="21"/>
        <v>73.95</v>
      </c>
      <c r="BN49" s="16">
        <f t="shared" si="41"/>
        <v>73.990997619888844</v>
      </c>
      <c r="BO49" s="16">
        <f t="shared" si="41"/>
        <v>74.011354380111129</v>
      </c>
      <c r="BP49" s="16">
        <f t="shared" si="41"/>
        <v>73.980819239777716</v>
      </c>
      <c r="BQ49" s="16">
        <f t="shared" si="41"/>
        <v>74.021532760222257</v>
      </c>
      <c r="BR49" s="16">
        <f t="shared" si="41"/>
        <v>73.970640859666574</v>
      </c>
      <c r="BS49" s="16">
        <f t="shared" si="41"/>
        <v>74.0317111403334</v>
      </c>
      <c r="BT49" s="16">
        <f t="shared" si="41"/>
        <v>74.001175999999987</v>
      </c>
      <c r="BU49" s="16">
        <v>0.51590001583099365</v>
      </c>
      <c r="BV49" s="16">
        <v>0.25470000505447388</v>
      </c>
      <c r="BW49" s="16">
        <v>0.64719998836517334</v>
      </c>
      <c r="BX49" s="16">
        <v>0.33009999990463257</v>
      </c>
      <c r="BY49" s="16">
        <v>0.6380000114440918</v>
      </c>
      <c r="BZ49" s="16">
        <v>0.83190000057220459</v>
      </c>
      <c r="CA49" s="16">
        <v>0.33489999175071716</v>
      </c>
      <c r="CB49" s="16">
        <v>0.25940001010894775</v>
      </c>
      <c r="CC49" s="16">
        <v>0.12290000170469284</v>
      </c>
      <c r="CD49" s="16">
        <v>0.8091999888420105</v>
      </c>
      <c r="CE49" s="16">
        <v>45</v>
      </c>
      <c r="CF49" s="16">
        <f t="shared" si="14"/>
        <v>73.992999999999995</v>
      </c>
      <c r="CG49" s="16">
        <f t="shared" si="42"/>
        <v>45</v>
      </c>
      <c r="CH49" s="16">
        <f t="shared" si="15"/>
        <v>0.21090897896224817</v>
      </c>
      <c r="CI49" s="16">
        <f t="shared" si="39"/>
        <v>0.78909102103775186</v>
      </c>
      <c r="CJ49" s="16">
        <f t="shared" si="25"/>
        <v>0.19298866003808723</v>
      </c>
      <c r="CK49" s="16">
        <f t="shared" si="40"/>
        <v>-284.92926947271366</v>
      </c>
      <c r="CL49" s="16">
        <f t="shared" si="18"/>
        <v>-0.92104151270689472</v>
      </c>
      <c r="CM49" s="16">
        <v>0.35740000009536743</v>
      </c>
      <c r="CN49" s="16">
        <v>0.5788000226020813</v>
      </c>
      <c r="CO49" s="16">
        <v>0.25369998812675476</v>
      </c>
      <c r="CP49" s="16">
        <v>0.39930000901222229</v>
      </c>
      <c r="CQ49" s="16">
        <v>0.88910001516342163</v>
      </c>
      <c r="CR49" s="16">
        <v>0.32769998908042908</v>
      </c>
      <c r="CS49" s="16">
        <v>0.22499999403953552</v>
      </c>
      <c r="CT49" s="16">
        <v>8.150000125169754E-2</v>
      </c>
      <c r="CU49" s="16">
        <v>0.30450001358985901</v>
      </c>
      <c r="CV49" s="16">
        <v>0.94489997625350952</v>
      </c>
    </row>
    <row r="50" spans="1:100" x14ac:dyDescent="0.35">
      <c r="A50" s="16">
        <v>46</v>
      </c>
      <c r="B50" s="16">
        <f>IF('Eingabe Daten'!E50="","",'Eingabe Daten'!E50)</f>
        <v>73.981999999999999</v>
      </c>
      <c r="C50" s="16">
        <f>IF('Eingabe Daten'!F50="","",'Eingabe Daten'!F50)</f>
        <v>74.001000000000005</v>
      </c>
      <c r="D50" s="16">
        <f>IF('Eingabe Daten'!G50="","",'Eingabe Daten'!G50)</f>
        <v>74.015000000000001</v>
      </c>
      <c r="E50" s="16">
        <f>IF('Eingabe Daten'!H50="","",'Eingabe Daten'!H50)</f>
        <v>74.004999999999995</v>
      </c>
      <c r="F50" s="16">
        <f>IF('Eingabe Daten'!I50="","",'Eingabe Daten'!I50)</f>
        <v>73.995999999999995</v>
      </c>
      <c r="H50" s="16">
        <f t="shared" si="28"/>
        <v>73.999799999999993</v>
      </c>
      <c r="I50" s="16">
        <f t="shared" si="1"/>
        <v>1.0870142593361347E-2</v>
      </c>
      <c r="J50" s="16">
        <f t="shared" si="29"/>
        <v>3.3000000000001251E-2</v>
      </c>
      <c r="L50" s="16">
        <f t="shared" si="26"/>
        <v>46</v>
      </c>
      <c r="M50" s="16">
        <f t="shared" si="31"/>
        <v>74.001176000000001</v>
      </c>
      <c r="N50" s="16">
        <f t="shared" si="32"/>
        <v>73.999799999999993</v>
      </c>
      <c r="O50" s="16">
        <f t="shared" ca="1" si="33"/>
        <v>74.014585480000008</v>
      </c>
      <c r="P50" s="16">
        <f t="shared" ca="1" si="34"/>
        <v>73.987766519999994</v>
      </c>
      <c r="Q50" s="16">
        <f t="shared" si="35"/>
        <v>2.3240000000000122E-2</v>
      </c>
      <c r="R50" s="16">
        <f t="shared" si="19"/>
        <v>3.3000000000001251E-2</v>
      </c>
      <c r="S50" s="16">
        <f t="shared" ca="1" si="36"/>
        <v>4.9152600000000261E-2</v>
      </c>
      <c r="V50" s="27">
        <v>46</v>
      </c>
      <c r="W50" s="16">
        <f t="shared" si="20"/>
        <v>73.998000000000005</v>
      </c>
      <c r="X50" s="16">
        <f t="shared" si="9"/>
        <v>0</v>
      </c>
      <c r="Y50" s="16">
        <f t="shared" si="10"/>
        <v>0</v>
      </c>
      <c r="AC50" s="27">
        <f>IF($C$27="","",$C$27)</f>
        <v>73.989000000000004</v>
      </c>
      <c r="AD50" s="27"/>
      <c r="AE50" s="27" t="s">
        <v>101</v>
      </c>
      <c r="AF50" s="27">
        <f>IF($B$20="","",$B$20)</f>
        <v>74</v>
      </c>
      <c r="AG50" s="27"/>
      <c r="AI50" s="27">
        <f>IF($C$16="","",$C$16)</f>
        <v>74</v>
      </c>
      <c r="AJ50" s="27"/>
      <c r="AK50" s="27" t="s">
        <v>91</v>
      </c>
      <c r="AL50" s="27">
        <f>IF($B$14="","",$B$14)</f>
        <v>73.998000000000005</v>
      </c>
      <c r="AM50" s="16">
        <v>3.2699998468160629E-2</v>
      </c>
      <c r="AN50" s="16">
        <v>0.92989999055862427</v>
      </c>
      <c r="AO50" s="16">
        <v>0.19410000741481781</v>
      </c>
      <c r="AP50" s="16">
        <v>0.22179999947547913</v>
      </c>
      <c r="AQ50" s="16">
        <v>0.61559998989105225</v>
      </c>
      <c r="AR50" s="16">
        <v>0.19140000641345978</v>
      </c>
      <c r="AS50" s="16">
        <v>0.62970000505447388</v>
      </c>
      <c r="AT50" s="16">
        <v>0.50520002841949463</v>
      </c>
      <c r="AU50" s="16">
        <v>0.24500000476837158</v>
      </c>
      <c r="AV50" s="16">
        <v>0.11379999667406082</v>
      </c>
      <c r="AW50" s="16">
        <v>0.68010002374649048</v>
      </c>
      <c r="AX50" s="16">
        <v>0.15099999308586121</v>
      </c>
      <c r="AY50" s="16">
        <v>0.16629999876022339</v>
      </c>
      <c r="AZ50" s="16">
        <v>2.4100000038743019E-2</v>
      </c>
      <c r="BA50" s="16">
        <v>0.17710000276565552</v>
      </c>
      <c r="BB50" s="16">
        <v>0.22679999470710754</v>
      </c>
      <c r="BC50" s="16">
        <v>0.48879998922348022</v>
      </c>
      <c r="BD50" s="16">
        <v>46</v>
      </c>
      <c r="BE50" s="16">
        <f t="shared" si="37"/>
        <v>46</v>
      </c>
      <c r="BF50" s="16">
        <f>IF('Eingabe Daten'!E50&lt;&gt;"",'Eingabe Daten'!E50,BF49)</f>
        <v>73.981999999999999</v>
      </c>
      <c r="BG50" s="16">
        <f>IF('Eingabe Daten'!F50&lt;&gt;"",'Eingabe Daten'!F50,BG49)</f>
        <v>74.001000000000005</v>
      </c>
      <c r="BH50" s="16">
        <f>IF('Eingabe Daten'!G50&lt;&gt;"",'Eingabe Daten'!G50,BH49)</f>
        <v>74.015000000000001</v>
      </c>
      <c r="BI50" s="16">
        <f>IF('Eingabe Daten'!H50&lt;&gt;"",'Eingabe Daten'!H50,BI49)</f>
        <v>74.004999999999995</v>
      </c>
      <c r="BJ50" s="16">
        <f>IF('Eingabe Daten'!I50&lt;&gt;"",'Eingabe Daten'!I50,BJ49)</f>
        <v>73.995999999999995</v>
      </c>
      <c r="BK50" s="16">
        <v>0.65640002489089966</v>
      </c>
      <c r="BL50" s="16">
        <f t="shared" si="38"/>
        <v>74.05</v>
      </c>
      <c r="BM50" s="16">
        <f t="shared" si="21"/>
        <v>73.95</v>
      </c>
      <c r="BN50" s="16">
        <f t="shared" si="41"/>
        <v>73.990997619888844</v>
      </c>
      <c r="BO50" s="16">
        <f t="shared" si="41"/>
        <v>74.011354380111129</v>
      </c>
      <c r="BP50" s="16">
        <f t="shared" si="41"/>
        <v>73.980819239777716</v>
      </c>
      <c r="BQ50" s="16">
        <f t="shared" si="41"/>
        <v>74.021532760222257</v>
      </c>
      <c r="BR50" s="16">
        <f t="shared" si="41"/>
        <v>73.970640859666574</v>
      </c>
      <c r="BS50" s="16">
        <f t="shared" si="41"/>
        <v>74.0317111403334</v>
      </c>
      <c r="BT50" s="16">
        <f t="shared" si="41"/>
        <v>74.001175999999987</v>
      </c>
      <c r="BU50" s="16">
        <v>0.73040002584457397</v>
      </c>
      <c r="BV50" s="16">
        <v>0.46549999713897705</v>
      </c>
      <c r="BW50" s="16">
        <v>0.32690000534057617</v>
      </c>
      <c r="BX50" s="16">
        <v>0.73040002584457397</v>
      </c>
      <c r="BY50" s="16">
        <v>0.99400001764297485</v>
      </c>
      <c r="BZ50" s="16">
        <v>0.46779999136924744</v>
      </c>
      <c r="CA50" s="16">
        <v>0.19030000269412994</v>
      </c>
      <c r="CB50" s="16">
        <v>0.77910000085830688</v>
      </c>
      <c r="CC50" s="16">
        <v>0.18140000104904175</v>
      </c>
      <c r="CD50" s="16">
        <v>0.15590000152587891</v>
      </c>
      <c r="CE50" s="16">
        <v>46</v>
      </c>
      <c r="CF50" s="16">
        <f t="shared" si="14"/>
        <v>73.992999999999995</v>
      </c>
      <c r="CG50" s="16">
        <f t="shared" si="42"/>
        <v>46</v>
      </c>
      <c r="CH50" s="16">
        <f t="shared" si="15"/>
        <v>0.21090897896224817</v>
      </c>
      <c r="CI50" s="16">
        <f t="shared" si="39"/>
        <v>0.78909102103775186</v>
      </c>
      <c r="CJ50" s="16">
        <f t="shared" si="25"/>
        <v>0.19298866003808723</v>
      </c>
      <c r="CK50" s="16">
        <f t="shared" si="40"/>
        <v>-291.33217440468474</v>
      </c>
      <c r="CL50" s="16">
        <f t="shared" si="18"/>
        <v>-0.90584863543446303</v>
      </c>
      <c r="CM50" s="16">
        <v>0.62510001659393311</v>
      </c>
      <c r="CN50" s="16">
        <v>0.22689999639987946</v>
      </c>
      <c r="CO50" s="16">
        <v>0.8310999870300293</v>
      </c>
      <c r="CP50" s="16">
        <v>0.47659999132156372</v>
      </c>
      <c r="CQ50" s="16">
        <v>0.1039000004529953</v>
      </c>
      <c r="CR50" s="16">
        <v>0.71850001811981201</v>
      </c>
      <c r="CS50" s="16">
        <v>0.82270002365112305</v>
      </c>
      <c r="CT50" s="16">
        <v>0.35379999876022339</v>
      </c>
      <c r="CU50" s="16">
        <v>0.16689999401569366</v>
      </c>
      <c r="CV50" s="16">
        <v>0.69580000638961792</v>
      </c>
    </row>
    <row r="51" spans="1:100" x14ac:dyDescent="0.35">
      <c r="A51" s="16">
        <v>47</v>
      </c>
      <c r="B51" s="16">
        <f>IF('Eingabe Daten'!E51="","",'Eingabe Daten'!E51)</f>
        <v>74.004000000000005</v>
      </c>
      <c r="C51" s="16">
        <f>IF('Eingabe Daten'!F51="","",'Eingabe Daten'!F51)</f>
        <v>73.998999999999995</v>
      </c>
      <c r="D51" s="16">
        <f>IF('Eingabe Daten'!G51="","",'Eingabe Daten'!G51)</f>
        <v>73.989999999999995</v>
      </c>
      <c r="E51" s="16">
        <f>IF('Eingabe Daten'!H51="","",'Eingabe Daten'!H51)</f>
        <v>74.006</v>
      </c>
      <c r="F51" s="16">
        <f>IF('Eingabe Daten'!I51="","",'Eingabe Daten'!I51)</f>
        <v>74.009</v>
      </c>
      <c r="H51" s="16">
        <f t="shared" si="28"/>
        <v>74.00160000000001</v>
      </c>
      <c r="I51" s="16">
        <f t="shared" si="1"/>
        <v>6.651315659328973E-3</v>
      </c>
      <c r="J51" s="16">
        <f t="shared" si="29"/>
        <v>1.9000000000005457E-2</v>
      </c>
      <c r="L51" s="16">
        <f t="shared" si="26"/>
        <v>47</v>
      </c>
      <c r="M51" s="16">
        <f t="shared" si="31"/>
        <v>74.001176000000001</v>
      </c>
      <c r="N51" s="16">
        <f t="shared" si="32"/>
        <v>74.00160000000001</v>
      </c>
      <c r="O51" s="16">
        <f t="shared" ca="1" si="33"/>
        <v>74.014585480000008</v>
      </c>
      <c r="P51" s="16">
        <f t="shared" ca="1" si="34"/>
        <v>73.987766519999994</v>
      </c>
      <c r="Q51" s="16">
        <f t="shared" si="35"/>
        <v>2.3240000000000122E-2</v>
      </c>
      <c r="R51" s="16">
        <f t="shared" si="19"/>
        <v>1.9000000000005457E-2</v>
      </c>
      <c r="S51" s="16">
        <f t="shared" ca="1" si="36"/>
        <v>4.9152600000000261E-2</v>
      </c>
      <c r="V51" s="27">
        <v>47</v>
      </c>
      <c r="W51" s="16">
        <f t="shared" si="20"/>
        <v>74</v>
      </c>
      <c r="X51" s="16">
        <f t="shared" si="9"/>
        <v>0</v>
      </c>
      <c r="Y51" s="16">
        <f t="shared" si="10"/>
        <v>0</v>
      </c>
      <c r="AB51" s="27" t="s">
        <v>110</v>
      </c>
      <c r="AC51" s="27">
        <f>IF($B$28="","",$B$28)</f>
        <v>74.015000000000001</v>
      </c>
      <c r="AD51" s="27"/>
      <c r="AF51" s="27">
        <f>IF($C$20="","",$C$20)</f>
        <v>73.983999999999995</v>
      </c>
      <c r="AG51" s="27"/>
      <c r="AH51" s="27"/>
      <c r="AI51" s="27">
        <f>IF($D$16="","",$D$16)</f>
        <v>74.007000000000005</v>
      </c>
      <c r="AJ51" s="27"/>
      <c r="AL51" s="27">
        <f>IF($C$14="","",$C$14)</f>
        <v>74</v>
      </c>
      <c r="AM51" s="16">
        <v>0.64190000295639038</v>
      </c>
      <c r="AN51" s="47">
        <v>0.89230000972747803</v>
      </c>
      <c r="AO51" s="47">
        <v>0.81209999322891235</v>
      </c>
      <c r="AP51" s="47">
        <v>0.22709999978542328</v>
      </c>
      <c r="AQ51" s="16">
        <v>0.89679998159408569</v>
      </c>
      <c r="AR51" s="16">
        <v>0.83090001344680786</v>
      </c>
      <c r="AS51" s="16">
        <v>0.13629999756813049</v>
      </c>
      <c r="AT51" s="16">
        <v>8.4700003266334534E-2</v>
      </c>
      <c r="AU51" s="16">
        <v>8.3099998533725739E-2</v>
      </c>
      <c r="AV51" s="16">
        <v>0.24490000307559967</v>
      </c>
      <c r="AW51" s="16">
        <v>0.22560000419616699</v>
      </c>
      <c r="AX51" s="16">
        <v>7.2999998927116394E-2</v>
      </c>
      <c r="AY51" s="16">
        <v>0.5997999906539917</v>
      </c>
      <c r="AZ51" s="16">
        <v>0.49990001320838928</v>
      </c>
      <c r="BA51" s="16">
        <v>0.29570001363754272</v>
      </c>
      <c r="BB51" s="16">
        <v>0.60699999332427979</v>
      </c>
      <c r="BC51" s="16">
        <v>1.4700000174343586E-2</v>
      </c>
      <c r="BD51" s="16">
        <v>47</v>
      </c>
      <c r="BE51" s="16">
        <f t="shared" si="37"/>
        <v>47</v>
      </c>
      <c r="BF51" s="16">
        <f>IF('Eingabe Daten'!E51&lt;&gt;"",'Eingabe Daten'!E51,BF50)</f>
        <v>74.004000000000005</v>
      </c>
      <c r="BG51" s="16">
        <f>IF('Eingabe Daten'!F51&lt;&gt;"",'Eingabe Daten'!F51,BG50)</f>
        <v>73.998999999999995</v>
      </c>
      <c r="BH51" s="16">
        <f>IF('Eingabe Daten'!G51&lt;&gt;"",'Eingabe Daten'!G51,BH50)</f>
        <v>73.989999999999995</v>
      </c>
      <c r="BI51" s="16">
        <f>IF('Eingabe Daten'!H51&lt;&gt;"",'Eingabe Daten'!H51,BI50)</f>
        <v>74.006</v>
      </c>
      <c r="BJ51" s="16">
        <f>IF('Eingabe Daten'!I51&lt;&gt;"",'Eingabe Daten'!I51,BJ50)</f>
        <v>74.009</v>
      </c>
      <c r="BK51" s="16">
        <v>0.45469999313354492</v>
      </c>
      <c r="BL51" s="16">
        <f t="shared" si="38"/>
        <v>74.05</v>
      </c>
      <c r="BM51" s="16">
        <f t="shared" si="21"/>
        <v>73.95</v>
      </c>
      <c r="BN51" s="16">
        <f t="shared" si="41"/>
        <v>73.990997619888844</v>
      </c>
      <c r="BO51" s="16">
        <f t="shared" si="41"/>
        <v>74.011354380111129</v>
      </c>
      <c r="BP51" s="16">
        <f t="shared" si="41"/>
        <v>73.980819239777716</v>
      </c>
      <c r="BQ51" s="16">
        <f t="shared" si="41"/>
        <v>74.021532760222257</v>
      </c>
      <c r="BR51" s="16">
        <f t="shared" si="41"/>
        <v>73.970640859666574</v>
      </c>
      <c r="BS51" s="16">
        <f t="shared" si="41"/>
        <v>74.0317111403334</v>
      </c>
      <c r="BT51" s="16">
        <f t="shared" si="41"/>
        <v>74.001175999999987</v>
      </c>
      <c r="BU51" s="16">
        <v>8.3099998533725739E-2</v>
      </c>
      <c r="BV51" s="16">
        <v>0.53990000486373901</v>
      </c>
      <c r="BW51" s="16">
        <v>0.58039999008178711</v>
      </c>
      <c r="BX51" s="16">
        <v>0.91409999132156372</v>
      </c>
      <c r="BY51" s="16">
        <v>0.48530000448226929</v>
      </c>
      <c r="BZ51" s="16">
        <v>0.24179999530315399</v>
      </c>
      <c r="CA51" s="16">
        <v>0.99949997663497925</v>
      </c>
      <c r="CB51" s="16">
        <v>0.33270001411437988</v>
      </c>
      <c r="CC51" s="16">
        <v>0.45159998536109924</v>
      </c>
      <c r="CD51" s="16">
        <v>0.92720001935958862</v>
      </c>
      <c r="CE51" s="16">
        <v>47</v>
      </c>
      <c r="CF51" s="16">
        <f t="shared" si="14"/>
        <v>73.992999999999995</v>
      </c>
      <c r="CG51" s="16">
        <f t="shared" si="42"/>
        <v>47</v>
      </c>
      <c r="CH51" s="16">
        <f t="shared" si="15"/>
        <v>0.21090897896224817</v>
      </c>
      <c r="CI51" s="16">
        <f t="shared" si="39"/>
        <v>0.78909102103775186</v>
      </c>
      <c r="CJ51" s="16">
        <f t="shared" si="25"/>
        <v>0.19298866003808723</v>
      </c>
      <c r="CK51" s="16">
        <f t="shared" si="40"/>
        <v>-297.73507933665587</v>
      </c>
      <c r="CL51" s="16">
        <f t="shared" si="18"/>
        <v>-0.89086202554116056</v>
      </c>
      <c r="CM51" s="16">
        <v>0.4406999945640564</v>
      </c>
      <c r="CN51" s="16">
        <v>0.76730000972747803</v>
      </c>
      <c r="CO51" s="16">
        <v>0.12359999865293503</v>
      </c>
      <c r="CP51" s="16">
        <v>0.23360000550746918</v>
      </c>
      <c r="CQ51" s="16">
        <v>0.80379998683929443</v>
      </c>
      <c r="CR51" s="16">
        <v>8.0499999225139618E-2</v>
      </c>
      <c r="CS51" s="16">
        <v>0.22609999775886536</v>
      </c>
      <c r="CT51" s="16">
        <v>4.960000142455101E-2</v>
      </c>
      <c r="CU51" s="16">
        <v>0.23589999973773956</v>
      </c>
      <c r="CV51" s="16">
        <v>0.39390000700950623</v>
      </c>
    </row>
    <row r="52" spans="1:100" x14ac:dyDescent="0.35">
      <c r="A52" s="16">
        <v>48</v>
      </c>
      <c r="B52" s="16">
        <f>IF('Eingabe Daten'!E52="","",'Eingabe Daten'!E52)</f>
        <v>74.010000000000005</v>
      </c>
      <c r="C52" s="16">
        <f>IF('Eingabe Daten'!F52="","",'Eingabe Daten'!F52)</f>
        <v>73.989000000000004</v>
      </c>
      <c r="D52" s="16">
        <f>IF('Eingabe Daten'!G52="","",'Eingabe Daten'!G52)</f>
        <v>73.989999999999995</v>
      </c>
      <c r="E52" s="16">
        <f>IF('Eingabe Daten'!H52="","",'Eingabe Daten'!H52)</f>
        <v>74.009</v>
      </c>
      <c r="F52" s="16">
        <f>IF('Eingabe Daten'!I52="","",'Eingabe Daten'!I52)</f>
        <v>74.013999999999996</v>
      </c>
      <c r="H52" s="16">
        <f t="shared" si="28"/>
        <v>74.002400000000009</v>
      </c>
      <c r="I52" s="16">
        <f t="shared" si="1"/>
        <v>1.0669582934679274E-2</v>
      </c>
      <c r="J52" s="16">
        <f t="shared" si="29"/>
        <v>2.4999999999991473E-2</v>
      </c>
      <c r="L52" s="16">
        <f t="shared" si="26"/>
        <v>48</v>
      </c>
      <c r="M52" s="16">
        <f t="shared" si="31"/>
        <v>74.001176000000001</v>
      </c>
      <c r="N52" s="16">
        <f t="shared" si="32"/>
        <v>74.002400000000009</v>
      </c>
      <c r="O52" s="16">
        <f t="shared" ca="1" si="33"/>
        <v>74.014585480000008</v>
      </c>
      <c r="P52" s="16">
        <f t="shared" ca="1" si="34"/>
        <v>73.987766519999994</v>
      </c>
      <c r="Q52" s="16">
        <f t="shared" si="35"/>
        <v>2.3240000000000122E-2</v>
      </c>
      <c r="R52" s="16">
        <f t="shared" si="19"/>
        <v>2.4999999999991473E-2</v>
      </c>
      <c r="S52" s="16">
        <f t="shared" ca="1" si="36"/>
        <v>4.9152600000000261E-2</v>
      </c>
      <c r="V52" s="27">
        <v>48</v>
      </c>
      <c r="W52" s="16">
        <f t="shared" si="20"/>
        <v>73.989999999999995</v>
      </c>
      <c r="X52" s="16">
        <f t="shared" si="9"/>
        <v>0</v>
      </c>
      <c r="Y52" s="16">
        <f t="shared" si="10"/>
        <v>0</v>
      </c>
      <c r="AC52" s="27">
        <f>IF($C$28="","",$C$28)</f>
        <v>74.007999999999996</v>
      </c>
      <c r="AD52" s="27"/>
      <c r="AE52" s="27"/>
      <c r="AF52" s="27">
        <f>IF($D$20="","",$D$20)</f>
        <v>74.004999999999995</v>
      </c>
      <c r="AG52" s="27"/>
      <c r="AH52" s="27"/>
      <c r="AI52" s="27">
        <f>IF($E$16="","",$E$16)</f>
        <v>74</v>
      </c>
      <c r="AJ52" s="27"/>
      <c r="AK52" s="27"/>
      <c r="AL52" s="27">
        <f>IF($D$14="","",$D$14)</f>
        <v>73.989999999999995</v>
      </c>
      <c r="AM52" s="16">
        <v>0.70719999074935913</v>
      </c>
      <c r="AN52" s="47">
        <v>0.59280002117156982</v>
      </c>
      <c r="AO52" s="47">
        <v>0.89670002460479736</v>
      </c>
      <c r="AP52" s="47">
        <v>0.7906000018119812</v>
      </c>
      <c r="AQ52" s="16">
        <v>0.62959998846054077</v>
      </c>
      <c r="AR52" s="16">
        <v>0.7379000186920166</v>
      </c>
      <c r="AS52" s="16">
        <v>0.97430002689361572</v>
      </c>
      <c r="AT52" s="16">
        <v>0.26899999380111694</v>
      </c>
      <c r="AU52" s="16">
        <v>0.31069999933242798</v>
      </c>
      <c r="AV52" s="16">
        <v>0.59520000219345093</v>
      </c>
      <c r="AW52" s="16">
        <v>0.9506000280380249</v>
      </c>
      <c r="AX52" s="16">
        <v>0.94569998979568481</v>
      </c>
      <c r="AY52" s="16">
        <v>0.71350002288818359</v>
      </c>
      <c r="AZ52" s="16">
        <v>0.33820000290870667</v>
      </c>
      <c r="BA52" s="16">
        <v>0.11729999631643295</v>
      </c>
      <c r="BB52" s="16">
        <v>0.50840002298355103</v>
      </c>
      <c r="BC52" s="16">
        <v>8.7099999189376831E-2</v>
      </c>
      <c r="BD52" s="16">
        <v>48</v>
      </c>
      <c r="BE52" s="16">
        <f t="shared" si="37"/>
        <v>48</v>
      </c>
      <c r="BF52" s="16">
        <f>IF('Eingabe Daten'!E52&lt;&gt;"",'Eingabe Daten'!E52,BF51)</f>
        <v>74.010000000000005</v>
      </c>
      <c r="BG52" s="16">
        <f>IF('Eingabe Daten'!F52&lt;&gt;"",'Eingabe Daten'!F52,BG51)</f>
        <v>73.989000000000004</v>
      </c>
      <c r="BH52" s="16">
        <f>IF('Eingabe Daten'!G52&lt;&gt;"",'Eingabe Daten'!G52,BH51)</f>
        <v>73.989999999999995</v>
      </c>
      <c r="BI52" s="16">
        <f>IF('Eingabe Daten'!H52&lt;&gt;"",'Eingabe Daten'!H52,BI51)</f>
        <v>74.009</v>
      </c>
      <c r="BJ52" s="16">
        <f>IF('Eingabe Daten'!I52&lt;&gt;"",'Eingabe Daten'!I52,BJ51)</f>
        <v>74.013999999999996</v>
      </c>
      <c r="BK52" s="16">
        <v>0.28220000863075256</v>
      </c>
      <c r="BL52" s="16">
        <f t="shared" si="38"/>
        <v>74.05</v>
      </c>
      <c r="BM52" s="16">
        <f t="shared" si="21"/>
        <v>73.95</v>
      </c>
      <c r="BN52" s="16">
        <f t="shared" si="41"/>
        <v>73.990997619888844</v>
      </c>
      <c r="BO52" s="16">
        <f t="shared" si="41"/>
        <v>74.011354380111129</v>
      </c>
      <c r="BP52" s="16">
        <f t="shared" si="41"/>
        <v>73.980819239777716</v>
      </c>
      <c r="BQ52" s="16">
        <f t="shared" si="41"/>
        <v>74.021532760222257</v>
      </c>
      <c r="BR52" s="16">
        <f t="shared" si="41"/>
        <v>73.970640859666574</v>
      </c>
      <c r="BS52" s="16">
        <f t="shared" si="41"/>
        <v>74.0317111403334</v>
      </c>
      <c r="BT52" s="16">
        <f t="shared" si="41"/>
        <v>74.001175999999987</v>
      </c>
      <c r="BU52" s="16">
        <v>0.34099999070167542</v>
      </c>
      <c r="BV52" s="16">
        <v>0.91949999332427979</v>
      </c>
      <c r="BW52" s="16">
        <v>0.857200026512146</v>
      </c>
      <c r="BX52" s="16">
        <v>0.21230000257492065</v>
      </c>
      <c r="BY52" s="16">
        <v>7.9499997198581696E-2</v>
      </c>
      <c r="BZ52" s="16">
        <v>0.3684999942779541</v>
      </c>
      <c r="CA52" s="16">
        <v>0.76719999313354492</v>
      </c>
      <c r="CB52" s="16">
        <v>0.96119999885559082</v>
      </c>
      <c r="CC52" s="16">
        <v>0.64660000801086426</v>
      </c>
      <c r="CD52" s="16">
        <v>0.47600001096725464</v>
      </c>
      <c r="CE52" s="16">
        <v>48</v>
      </c>
      <c r="CF52" s="16">
        <f t="shared" si="14"/>
        <v>73.992999999999995</v>
      </c>
      <c r="CG52" s="16">
        <f t="shared" si="42"/>
        <v>48</v>
      </c>
      <c r="CH52" s="16">
        <f t="shared" si="15"/>
        <v>0.21090897896224817</v>
      </c>
      <c r="CI52" s="16">
        <f t="shared" si="39"/>
        <v>0.78909102103775186</v>
      </c>
      <c r="CJ52" s="16">
        <f t="shared" si="25"/>
        <v>0.19298866003808723</v>
      </c>
      <c r="CK52" s="16">
        <f t="shared" si="40"/>
        <v>-304.13798426862695</v>
      </c>
      <c r="CL52" s="16">
        <f t="shared" si="18"/>
        <v>-0.87607287939815304</v>
      </c>
      <c r="CM52" s="16">
        <v>0.26820001006126404</v>
      </c>
      <c r="CN52" s="16">
        <v>0.23759999871253967</v>
      </c>
      <c r="CO52" s="16">
        <v>0.72850000858306885</v>
      </c>
      <c r="CP52" s="16">
        <v>0.74610000848770142</v>
      </c>
      <c r="CQ52" s="16">
        <v>0.16019999980926514</v>
      </c>
      <c r="CR52" s="16">
        <v>0.70469999313354492</v>
      </c>
      <c r="CS52" s="16">
        <v>0.14900000393390656</v>
      </c>
      <c r="CT52" s="16">
        <v>0.27009999752044678</v>
      </c>
      <c r="CU52" s="16">
        <v>0.48210000991821289</v>
      </c>
      <c r="CV52" s="16">
        <v>0.30730000138282776</v>
      </c>
    </row>
    <row r="53" spans="1:100" x14ac:dyDescent="0.35">
      <c r="A53" s="16">
        <v>49</v>
      </c>
      <c r="B53" s="16">
        <f>IF('Eingabe Daten'!E53="","",'Eingabe Daten'!E53)</f>
        <v>74.015000000000001</v>
      </c>
      <c r="C53" s="16">
        <f>IF('Eingabe Daten'!F53="","",'Eingabe Daten'!F53)</f>
        <v>74.007999999999996</v>
      </c>
      <c r="D53" s="16">
        <f>IF('Eingabe Daten'!G53="","",'Eingabe Daten'!G53)</f>
        <v>73.992999999999995</v>
      </c>
      <c r="E53" s="16">
        <f>IF('Eingabe Daten'!H53="","",'Eingabe Daten'!H53)</f>
        <v>74</v>
      </c>
      <c r="F53" s="16">
        <f>IF('Eingabe Daten'!I53="","",'Eingabe Daten'!I53)</f>
        <v>74.010000000000005</v>
      </c>
      <c r="H53" s="16">
        <f t="shared" si="28"/>
        <v>74.005199999999988</v>
      </c>
      <c r="I53" s="16">
        <f t="shared" si="1"/>
        <v>7.7820305833395109E-3</v>
      </c>
      <c r="J53" s="16">
        <f t="shared" si="29"/>
        <v>2.2000000000005571E-2</v>
      </c>
      <c r="L53" s="16">
        <f t="shared" si="26"/>
        <v>49</v>
      </c>
      <c r="M53" s="16">
        <f t="shared" si="31"/>
        <v>74.001176000000001</v>
      </c>
      <c r="N53" s="16">
        <f t="shared" si="32"/>
        <v>74.005199999999988</v>
      </c>
      <c r="O53" s="16">
        <f t="shared" ca="1" si="33"/>
        <v>74.014585480000008</v>
      </c>
      <c r="P53" s="16">
        <f t="shared" ca="1" si="34"/>
        <v>73.987766519999994</v>
      </c>
      <c r="Q53" s="16">
        <f t="shared" si="35"/>
        <v>2.3240000000000122E-2</v>
      </c>
      <c r="R53" s="16">
        <f t="shared" si="19"/>
        <v>2.2000000000005571E-2</v>
      </c>
      <c r="S53" s="16">
        <f t="shared" ca="1" si="36"/>
        <v>4.9152600000000261E-2</v>
      </c>
      <c r="V53" s="27">
        <v>49</v>
      </c>
      <c r="W53" s="16">
        <f t="shared" si="20"/>
        <v>74.007000000000005</v>
      </c>
      <c r="X53" s="16">
        <f t="shared" si="9"/>
        <v>0</v>
      </c>
      <c r="Y53" s="16">
        <f t="shared" si="10"/>
        <v>0</v>
      </c>
      <c r="AB53" s="27" t="s">
        <v>111</v>
      </c>
      <c r="AC53" s="27">
        <f>IF($B$29="","",$B$29)</f>
        <v>73.981999999999999</v>
      </c>
      <c r="AD53" s="27"/>
      <c r="AE53" s="27" t="s">
        <v>102</v>
      </c>
      <c r="AF53" s="27">
        <f>IF($B$21="","",$B$21)</f>
        <v>73.994</v>
      </c>
      <c r="AG53" s="27"/>
      <c r="AH53" s="27" t="s">
        <v>94</v>
      </c>
      <c r="AI53" s="27">
        <f>IF($B$17="","",$B$17)</f>
        <v>73.983000000000004</v>
      </c>
      <c r="AJ53" s="27"/>
      <c r="AK53" s="27"/>
      <c r="AL53" s="27">
        <f>IF($E$14="","",$E$14)</f>
        <v>74.007000000000005</v>
      </c>
      <c r="AM53" s="16">
        <v>0.88510000705718994</v>
      </c>
      <c r="AN53" s="47">
        <v>0.67900002002716064</v>
      </c>
      <c r="AO53" s="47">
        <v>0.65319997072219849</v>
      </c>
      <c r="AP53" s="47">
        <v>0.85110002756118774</v>
      </c>
      <c r="AQ53" s="16">
        <v>0.33309999108314514</v>
      </c>
      <c r="AR53" s="16">
        <v>0.34709998965263367</v>
      </c>
      <c r="AS53" s="16">
        <v>0.86269998550415039</v>
      </c>
      <c r="AT53" s="16">
        <v>0.82999998331069946</v>
      </c>
      <c r="AU53" s="16">
        <v>0.82340002059936523</v>
      </c>
      <c r="AV53" s="16">
        <v>0.84520000219345093</v>
      </c>
      <c r="AW53" s="16">
        <v>0.71149998903274536</v>
      </c>
      <c r="AX53" s="16">
        <v>0.50459998846054077</v>
      </c>
      <c r="AY53" s="16">
        <v>0.38690000772476196</v>
      </c>
      <c r="AZ53" s="16">
        <v>0.64319998025894165</v>
      </c>
      <c r="BA53" s="16">
        <v>0.10199999809265137</v>
      </c>
      <c r="BB53" s="16">
        <v>0.23010000586509705</v>
      </c>
      <c r="BC53" s="16">
        <v>0.77020001411437988</v>
      </c>
      <c r="BD53" s="16">
        <v>49</v>
      </c>
      <c r="BE53" s="16">
        <f t="shared" si="37"/>
        <v>49</v>
      </c>
      <c r="BF53" s="16">
        <f>IF('Eingabe Daten'!E53&lt;&gt;"",'Eingabe Daten'!E53,BF52)</f>
        <v>74.015000000000001</v>
      </c>
      <c r="BG53" s="16">
        <f>IF('Eingabe Daten'!F53&lt;&gt;"",'Eingabe Daten'!F53,BG52)</f>
        <v>74.007999999999996</v>
      </c>
      <c r="BH53" s="16">
        <f>IF('Eingabe Daten'!G53&lt;&gt;"",'Eingabe Daten'!G53,BH52)</f>
        <v>73.992999999999995</v>
      </c>
      <c r="BI53" s="16">
        <f>IF('Eingabe Daten'!H53&lt;&gt;"",'Eingabe Daten'!H53,BI52)</f>
        <v>74</v>
      </c>
      <c r="BJ53" s="16">
        <f>IF('Eingabe Daten'!I53&lt;&gt;"",'Eingabe Daten'!I53,BJ52)</f>
        <v>74.010000000000005</v>
      </c>
      <c r="BK53" s="16">
        <v>6.3699997961521149E-2</v>
      </c>
      <c r="BL53" s="16">
        <f t="shared" si="38"/>
        <v>74.05</v>
      </c>
      <c r="BM53" s="16">
        <f t="shared" si="21"/>
        <v>73.95</v>
      </c>
      <c r="BN53" s="16">
        <f t="shared" si="41"/>
        <v>73.990997619888844</v>
      </c>
      <c r="BO53" s="16">
        <f t="shared" si="41"/>
        <v>74.011354380111129</v>
      </c>
      <c r="BP53" s="16">
        <f t="shared" si="41"/>
        <v>73.980819239777716</v>
      </c>
      <c r="BQ53" s="16">
        <f t="shared" si="41"/>
        <v>74.021532760222257</v>
      </c>
      <c r="BR53" s="16">
        <f t="shared" si="41"/>
        <v>73.970640859666574</v>
      </c>
      <c r="BS53" s="16">
        <f t="shared" si="41"/>
        <v>74.0317111403334</v>
      </c>
      <c r="BT53" s="16">
        <f t="shared" si="41"/>
        <v>74.001175999999987</v>
      </c>
      <c r="BU53" s="16">
        <v>0.37880000472068787</v>
      </c>
      <c r="BV53" s="16">
        <v>3.4600000828504562E-2</v>
      </c>
      <c r="BW53" s="16">
        <v>0.70149999856948853</v>
      </c>
      <c r="BX53" s="16">
        <v>0.48500001430511475</v>
      </c>
      <c r="BY53" s="16">
        <v>0.71979999542236328</v>
      </c>
      <c r="BZ53" s="16">
        <v>0.44740000367164612</v>
      </c>
      <c r="CA53" s="16">
        <v>0.40590000152587891</v>
      </c>
      <c r="CB53" s="16">
        <v>0.79400002956390381</v>
      </c>
      <c r="CC53" s="16">
        <v>0.77640002965927124</v>
      </c>
      <c r="CD53" s="16">
        <v>0.57649999856948853</v>
      </c>
      <c r="CE53" s="16">
        <v>49</v>
      </c>
      <c r="CF53" s="16">
        <f t="shared" si="14"/>
        <v>73.992999999999995</v>
      </c>
      <c r="CG53" s="16">
        <f t="shared" si="42"/>
        <v>49</v>
      </c>
      <c r="CH53" s="16">
        <f t="shared" si="15"/>
        <v>0.21090897896224817</v>
      </c>
      <c r="CI53" s="16">
        <f t="shared" si="39"/>
        <v>0.78909102103775186</v>
      </c>
      <c r="CJ53" s="16">
        <f t="shared" si="25"/>
        <v>0.19298866003808723</v>
      </c>
      <c r="CK53" s="16">
        <f t="shared" si="40"/>
        <v>-310.54088920059803</v>
      </c>
      <c r="CL53" s="16">
        <f t="shared" si="18"/>
        <v>-0.86147290869939619</v>
      </c>
      <c r="CM53" s="16">
        <v>0.37119999527931213</v>
      </c>
      <c r="CN53" s="16">
        <v>8.9699998497962952E-2</v>
      </c>
      <c r="CO53" s="16">
        <v>0.56440001726150513</v>
      </c>
      <c r="CP53" s="16">
        <v>0.4375</v>
      </c>
      <c r="CQ53" s="16">
        <v>0.3635999858379364</v>
      </c>
      <c r="CR53" s="16">
        <v>0.63599997758865356</v>
      </c>
      <c r="CS53" s="16">
        <v>0.60420000553131104</v>
      </c>
      <c r="CT53" s="16">
        <v>0.53119999170303345</v>
      </c>
      <c r="CU53" s="16">
        <v>0.69330000877380371</v>
      </c>
      <c r="CV53" s="16">
        <v>6.5200001001358032E-2</v>
      </c>
    </row>
    <row r="54" spans="1:100" x14ac:dyDescent="0.35">
      <c r="A54" s="16">
        <v>50</v>
      </c>
      <c r="B54" s="16">
        <f>IF('Eingabe Daten'!E54="","",'Eingabe Daten'!E54)</f>
        <v>73.981999999999999</v>
      </c>
      <c r="C54" s="16">
        <f>IF('Eingabe Daten'!F54="","",'Eingabe Daten'!F54)</f>
        <v>73.983999999999995</v>
      </c>
      <c r="D54" s="16">
        <f>IF('Eingabe Daten'!G54="","",'Eingabe Daten'!G54)</f>
        <v>73.995000000000005</v>
      </c>
      <c r="E54" s="16">
        <f>IF('Eingabe Daten'!H54="","",'Eingabe Daten'!H54)</f>
        <v>74.016999999999996</v>
      </c>
      <c r="F54" s="16">
        <f>IF('Eingabe Daten'!I54="","",'Eingabe Daten'!I54)</f>
        <v>74.013000000000005</v>
      </c>
      <c r="H54" s="16">
        <f t="shared" si="28"/>
        <v>73.998199999999997</v>
      </c>
      <c r="I54" s="16">
        <f t="shared" si="1"/>
        <v>1.4469277798149745E-2</v>
      </c>
      <c r="J54" s="16">
        <f t="shared" si="29"/>
        <v>3.4999999999996589E-2</v>
      </c>
      <c r="L54" s="16">
        <f t="shared" si="26"/>
        <v>50</v>
      </c>
      <c r="M54" s="16">
        <f t="shared" si="31"/>
        <v>74.001176000000001</v>
      </c>
      <c r="N54" s="16">
        <f t="shared" si="32"/>
        <v>73.998199999999997</v>
      </c>
      <c r="O54" s="16">
        <f t="shared" ca="1" si="33"/>
        <v>74.014585480000008</v>
      </c>
      <c r="P54" s="16">
        <f t="shared" ca="1" si="34"/>
        <v>73.987766519999994</v>
      </c>
      <c r="Q54" s="16">
        <f t="shared" si="35"/>
        <v>2.3240000000000122E-2</v>
      </c>
      <c r="R54" s="16">
        <f t="shared" si="19"/>
        <v>3.4999999999996589E-2</v>
      </c>
      <c r="S54" s="16">
        <f t="shared" ca="1" si="36"/>
        <v>4.9152600000000261E-2</v>
      </c>
      <c r="V54" s="16">
        <v>50</v>
      </c>
      <c r="W54" s="16">
        <f t="shared" si="20"/>
        <v>73.995000000000005</v>
      </c>
      <c r="X54" s="16">
        <f t="shared" si="9"/>
        <v>0</v>
      </c>
      <c r="Y54" s="16">
        <f t="shared" si="10"/>
        <v>0</v>
      </c>
      <c r="AC54" s="27">
        <f>IF($C$29="","",$C$29)</f>
        <v>73.983999999999995</v>
      </c>
      <c r="AF54" s="27">
        <f>IF($C$21="","",$C$21)</f>
        <v>74.012</v>
      </c>
      <c r="AI54" s="27">
        <f>IF($C$17="","",$C$17)</f>
        <v>74.001999999999995</v>
      </c>
      <c r="AK54" s="27"/>
      <c r="AL54" s="27">
        <f>IF($F$14="","",$F$14)</f>
        <v>73.995000000000005</v>
      </c>
      <c r="AM54" s="16">
        <v>0.31200000643730164</v>
      </c>
      <c r="AN54" s="47">
        <v>0.67170000076293945</v>
      </c>
      <c r="AO54" s="47">
        <v>0.72990000247955322</v>
      </c>
      <c r="AP54" s="47">
        <v>0.83069998025894165</v>
      </c>
      <c r="AQ54" s="16">
        <v>0.63999998569488525</v>
      </c>
      <c r="AR54" s="16">
        <v>6.5099999308586121E-2</v>
      </c>
      <c r="AS54" s="16">
        <v>0.66829997301101685</v>
      </c>
      <c r="AT54" s="16">
        <v>0.91019999980926514</v>
      </c>
      <c r="AU54" s="16">
        <v>0.96700000762939453</v>
      </c>
      <c r="AV54" s="16">
        <v>0.63679999113082886</v>
      </c>
      <c r="AW54" s="16">
        <v>0.54430001974105835</v>
      </c>
      <c r="AX54" s="16">
        <v>0.75919997692108154</v>
      </c>
      <c r="AY54" s="16">
        <v>0.23960000276565552</v>
      </c>
      <c r="AZ54" s="16">
        <v>0.61030000448226929</v>
      </c>
      <c r="BA54" s="16">
        <v>0.49990001320838928</v>
      </c>
      <c r="BB54" s="16">
        <v>0.51370000839233398</v>
      </c>
      <c r="BC54" s="16">
        <v>0.3619999885559082</v>
      </c>
      <c r="BD54" s="16">
        <v>50</v>
      </c>
      <c r="BE54" s="16">
        <f t="shared" si="37"/>
        <v>50</v>
      </c>
      <c r="BF54" s="16">
        <f>IF('Eingabe Daten'!E54&lt;&gt;"",'Eingabe Daten'!E54,BF53)</f>
        <v>73.981999999999999</v>
      </c>
      <c r="BG54" s="16">
        <f>IF('Eingabe Daten'!F54&lt;&gt;"",'Eingabe Daten'!F54,BG53)</f>
        <v>73.983999999999995</v>
      </c>
      <c r="BH54" s="16">
        <f>IF('Eingabe Daten'!G54&lt;&gt;"",'Eingabe Daten'!G54,BH53)</f>
        <v>73.995000000000005</v>
      </c>
      <c r="BI54" s="16">
        <f>IF('Eingabe Daten'!H54&lt;&gt;"",'Eingabe Daten'!H54,BI53)</f>
        <v>74.016999999999996</v>
      </c>
      <c r="BJ54" s="16">
        <f>IF('Eingabe Daten'!I54&lt;&gt;"",'Eingabe Daten'!I54,BJ53)</f>
        <v>74.013000000000005</v>
      </c>
      <c r="BK54" s="16">
        <v>0.33509999513626099</v>
      </c>
      <c r="BL54" s="16">
        <f t="shared" si="38"/>
        <v>74.05</v>
      </c>
      <c r="BM54" s="16">
        <f t="shared" si="21"/>
        <v>73.95</v>
      </c>
      <c r="BN54" s="16">
        <f t="shared" ref="BN54:BT54" si="43">BN53</f>
        <v>73.990997619888844</v>
      </c>
      <c r="BO54" s="16">
        <f t="shared" si="43"/>
        <v>74.011354380111129</v>
      </c>
      <c r="BP54" s="16">
        <f t="shared" si="43"/>
        <v>73.980819239777716</v>
      </c>
      <c r="BQ54" s="16">
        <f t="shared" si="43"/>
        <v>74.021532760222257</v>
      </c>
      <c r="BR54" s="16">
        <f t="shared" si="43"/>
        <v>73.970640859666574</v>
      </c>
      <c r="BS54" s="16">
        <f t="shared" si="43"/>
        <v>74.0317111403334</v>
      </c>
      <c r="BT54" s="16">
        <f t="shared" si="43"/>
        <v>74.001175999999987</v>
      </c>
      <c r="BU54" s="16">
        <v>0.29940000176429749</v>
      </c>
      <c r="BV54" s="16">
        <v>0.44359999895095825</v>
      </c>
      <c r="BW54" s="16">
        <v>0.83730000257492065</v>
      </c>
      <c r="BX54" s="16">
        <v>0.36469998955726624</v>
      </c>
      <c r="BY54" s="16">
        <v>9.4700001180171967E-2</v>
      </c>
      <c r="BZ54" s="16">
        <v>0.65560001134872437</v>
      </c>
      <c r="CA54" s="16">
        <v>0.65759998559951782</v>
      </c>
      <c r="CB54" s="16">
        <v>0.78479999303817749</v>
      </c>
      <c r="CC54" s="16">
        <v>0.44100001454353333</v>
      </c>
      <c r="CD54" s="16">
        <v>4.6500001102685928E-2</v>
      </c>
      <c r="CE54" s="16">
        <v>50</v>
      </c>
      <c r="CF54" s="16">
        <f t="shared" si="14"/>
        <v>73.992999999999995</v>
      </c>
      <c r="CG54" s="16">
        <f t="shared" si="42"/>
        <v>50</v>
      </c>
      <c r="CH54" s="16">
        <f t="shared" si="15"/>
        <v>0.21090897896224817</v>
      </c>
      <c r="CI54" s="16">
        <f t="shared" si="39"/>
        <v>0.78909102103775186</v>
      </c>
      <c r="CJ54" s="16">
        <f t="shared" si="25"/>
        <v>0.19298866003808723</v>
      </c>
      <c r="CK54" s="16">
        <f t="shared" si="40"/>
        <v>-316.94379413256911</v>
      </c>
      <c r="CL54" s="16">
        <f t="shared" si="18"/>
        <v>-0.84705429966197088</v>
      </c>
      <c r="CM54" s="16">
        <v>0.44519999623298645</v>
      </c>
      <c r="CN54" s="16">
        <v>0.79159998893737793</v>
      </c>
      <c r="CO54" s="16">
        <v>0.56260001659393311</v>
      </c>
      <c r="CP54" s="16">
        <v>0.50620001554489136</v>
      </c>
      <c r="CQ54" s="16">
        <v>0.84249997138977051</v>
      </c>
      <c r="CR54" s="16">
        <v>0.5195000171661377</v>
      </c>
      <c r="CS54" s="16">
        <v>0.86820000410079956</v>
      </c>
      <c r="CT54" s="16">
        <v>0.37110000848770142</v>
      </c>
      <c r="CU54" s="16">
        <v>0.15360000729560852</v>
      </c>
      <c r="CV54" s="16">
        <v>0.11990000307559967</v>
      </c>
    </row>
    <row r="55" spans="1:100" x14ac:dyDescent="0.35">
      <c r="B55" s="16" t="str">
        <f>IF('Eingabe Daten'!E55="","",'Eingabe Daten'!E55)</f>
        <v/>
      </c>
      <c r="C55" s="16" t="str">
        <f>IF('Eingabe Daten'!F55="","",'Eingabe Daten'!F55)</f>
        <v/>
      </c>
      <c r="D55" s="16" t="str">
        <f>IF('Eingabe Daten'!G55="","",'Eingabe Daten'!G55)</f>
        <v/>
      </c>
      <c r="E55" s="16" t="str">
        <f>IF('Eingabe Daten'!H55="","",'Eingabe Daten'!H55)</f>
        <v/>
      </c>
      <c r="F55" s="16" t="s">
        <v>18</v>
      </c>
      <c r="H55" s="16">
        <f>AVERAGE(H5:H54)</f>
        <v>74.001176000000001</v>
      </c>
      <c r="I55" s="16">
        <f>AVERAGE(I5:I54)</f>
        <v>8.4071539687691106E-3</v>
      </c>
      <c r="J55" s="16">
        <f>AVERAGE(J5:J54)</f>
        <v>2.3240000000000122E-2</v>
      </c>
      <c r="V55" s="27">
        <v>51</v>
      </c>
      <c r="W55" s="16">
        <f t="shared" si="20"/>
        <v>73.994</v>
      </c>
      <c r="X55" s="16">
        <f t="shared" si="9"/>
        <v>0</v>
      </c>
      <c r="Y55" s="16">
        <f t="shared" si="10"/>
        <v>0</v>
      </c>
      <c r="AB55" s="27" t="s">
        <v>112</v>
      </c>
      <c r="AC55" s="27">
        <f>IF($B$30="","",$B$30)</f>
        <v>74.03</v>
      </c>
      <c r="AE55" s="27"/>
      <c r="AF55" s="27">
        <f>IF($D$21="","",$D$21)</f>
        <v>73.986000000000004</v>
      </c>
      <c r="AH55" s="27"/>
      <c r="AI55" s="27">
        <f>IF($D$17="","",$D$17)</f>
        <v>73.998000000000005</v>
      </c>
      <c r="AK55" s="27" t="s">
        <v>92</v>
      </c>
      <c r="AL55" s="27">
        <f>IF($B$15="","",$B$15)</f>
        <v>73.994</v>
      </c>
      <c r="AM55" s="16">
        <v>0.71660000085830688</v>
      </c>
      <c r="AN55" s="16">
        <v>0.1265999972820282</v>
      </c>
      <c r="AO55" s="16">
        <v>0.23370000720024109</v>
      </c>
      <c r="AP55" s="47">
        <v>8.8600002229213715E-2</v>
      </c>
      <c r="AQ55" s="16">
        <v>0.43279999494552612</v>
      </c>
      <c r="AR55" s="16">
        <v>0.3612000048160553</v>
      </c>
      <c r="AS55" s="16">
        <v>0.63099998235702515</v>
      </c>
      <c r="AT55" s="16">
        <v>0.84439998865127563</v>
      </c>
      <c r="AU55" s="16">
        <v>0.57289999723434448</v>
      </c>
      <c r="AV55" s="16">
        <v>0.96850001811981201</v>
      </c>
      <c r="AW55" s="16">
        <v>0.97619998455047607</v>
      </c>
      <c r="AX55" s="16">
        <v>0.55709999799728394</v>
      </c>
      <c r="AY55" s="16">
        <v>0.44020000100135803</v>
      </c>
      <c r="AZ55" s="16">
        <v>0.60130000114440918</v>
      </c>
      <c r="BA55" s="16">
        <v>0.62400001287460327</v>
      </c>
      <c r="BB55" s="16">
        <v>0.22529999911785126</v>
      </c>
      <c r="BC55" s="16">
        <v>0.85060000419616699</v>
      </c>
      <c r="BU55" s="16">
        <v>0.68330001831054688</v>
      </c>
      <c r="BV55" s="16">
        <v>0.2418999969959259</v>
      </c>
      <c r="BW55" s="16">
        <v>0.46709999442100525</v>
      </c>
      <c r="BX55" s="16">
        <v>0.77590000629425049</v>
      </c>
      <c r="BY55" s="16">
        <v>0.83410000801086426</v>
      </c>
      <c r="BZ55" s="16">
        <v>0.89329999685287476</v>
      </c>
      <c r="CA55" s="16">
        <v>0.45179998874664307</v>
      </c>
      <c r="CB55" s="16">
        <v>0.25560000538825989</v>
      </c>
      <c r="CC55" s="16">
        <v>0.34349998831748962</v>
      </c>
      <c r="CD55" s="16">
        <v>0.7695000171661377</v>
      </c>
      <c r="CE55" s="16">
        <v>51</v>
      </c>
      <c r="CF55" s="16">
        <f t="shared" si="14"/>
        <v>73.992999999999995</v>
      </c>
      <c r="CG55" s="16">
        <f t="shared" si="42"/>
        <v>51</v>
      </c>
      <c r="CH55" s="16">
        <f t="shared" si="15"/>
        <v>0.21090897896224817</v>
      </c>
      <c r="CI55" s="16">
        <f t="shared" si="39"/>
        <v>0.78909102103775186</v>
      </c>
      <c r="CJ55" s="16">
        <f t="shared" si="25"/>
        <v>0.22103924582084133</v>
      </c>
      <c r="CK55" s="16">
        <f t="shared" si="40"/>
        <v>-309.64010645156969</v>
      </c>
      <c r="CL55" s="16">
        <f t="shared" si="18"/>
        <v>-0.83280967619239776</v>
      </c>
      <c r="CM55" s="16">
        <v>0.85949999094009399</v>
      </c>
      <c r="CN55" s="16">
        <v>0.17329999804496765</v>
      </c>
      <c r="CO55" s="16">
        <v>0.41769999265670776</v>
      </c>
      <c r="CP55" s="16">
        <v>0.31470000743865967</v>
      </c>
      <c r="CQ55" s="16">
        <v>0.17030000686645508</v>
      </c>
      <c r="CR55" s="16">
        <v>0.65149998664855957</v>
      </c>
      <c r="CS55" s="16">
        <v>2.0000000949949026E-3</v>
      </c>
      <c r="CT55" s="16">
        <v>0.75540000200271606</v>
      </c>
      <c r="CU55" s="16">
        <v>0.51740002632141113</v>
      </c>
      <c r="CV55" s="16">
        <v>0.85250002145767212</v>
      </c>
    </row>
    <row r="56" spans="1:100" x14ac:dyDescent="0.35">
      <c r="B56" s="16" t="str">
        <f>IF('Eingabe Daten'!E56="","",'Eingabe Daten'!E56)</f>
        <v/>
      </c>
      <c r="C56" s="16" t="str">
        <f>IF('Eingabe Daten'!F56="","",'Eingabe Daten'!F56)</f>
        <v/>
      </c>
      <c r="D56" s="16" t="str">
        <f>IF('Eingabe Daten'!G56="","",'Eingabe Daten'!G56)</f>
        <v/>
      </c>
      <c r="E56" s="16" t="str">
        <f>IF('Eingabe Daten'!H56="","",'Eingabe Daten'!H56)</f>
        <v/>
      </c>
      <c r="F56" s="16" t="str">
        <f>IF('Eingabe Daten'!I56="","",'Eingabe Daten'!I56)</f>
        <v/>
      </c>
      <c r="H56" s="16" t="s">
        <v>18</v>
      </c>
      <c r="I56" s="16" t="s">
        <v>75</v>
      </c>
      <c r="J56" s="16" t="s">
        <v>72</v>
      </c>
      <c r="V56" s="16">
        <v>52</v>
      </c>
      <c r="W56" s="16">
        <f t="shared" si="20"/>
        <v>73.998000000000005</v>
      </c>
      <c r="X56" s="16">
        <f t="shared" si="9"/>
        <v>0</v>
      </c>
      <c r="Y56" s="16">
        <f t="shared" si="10"/>
        <v>0</v>
      </c>
      <c r="AC56" s="27">
        <f>IF($C$30="","",$C$30)</f>
        <v>74.001999999999995</v>
      </c>
      <c r="AE56" s="27" t="s">
        <v>103</v>
      </c>
      <c r="AF56" s="27">
        <f>IF($B$22="","",$B$22)</f>
        <v>74.006</v>
      </c>
      <c r="AH56" s="27"/>
      <c r="AI56" s="27">
        <f>IF($E$17="","",$E$17)</f>
        <v>73.997</v>
      </c>
      <c r="AL56" s="27">
        <f>IF($C$15="","",$C$15)</f>
        <v>73.998000000000005</v>
      </c>
      <c r="AM56" s="16">
        <v>0.92170000076293945</v>
      </c>
      <c r="AN56" s="16">
        <v>0.67830002307891846</v>
      </c>
      <c r="AO56" s="16">
        <v>0.95329999923706055</v>
      </c>
      <c r="AP56" s="47">
        <v>0.18189999461174011</v>
      </c>
      <c r="AQ56" s="16">
        <v>0.27250000834465027</v>
      </c>
      <c r="AR56" s="16">
        <v>0.85839998722076416</v>
      </c>
      <c r="AS56" s="16">
        <v>0.96469998359680176</v>
      </c>
      <c r="AT56" s="16">
        <v>0.74159997701644897</v>
      </c>
      <c r="AU56" s="16">
        <v>6.1400000005960464E-2</v>
      </c>
      <c r="AV56" s="16">
        <v>0.33779999613761902</v>
      </c>
      <c r="AW56" s="16">
        <v>0.23880000412464142</v>
      </c>
      <c r="AX56" s="16">
        <v>3.2900001853704453E-2</v>
      </c>
      <c r="AY56" s="16">
        <v>9.7000002861022949E-2</v>
      </c>
      <c r="AZ56" s="16">
        <v>0.75290000438690186</v>
      </c>
      <c r="BA56" s="16">
        <v>0.67839998006820679</v>
      </c>
      <c r="BB56" s="16">
        <v>0.90960001945495605</v>
      </c>
      <c r="BC56" s="16">
        <v>0.13019999861717224</v>
      </c>
      <c r="BU56" s="16">
        <v>0.53710001707077026</v>
      </c>
      <c r="BV56" s="16">
        <v>0.22910000383853912</v>
      </c>
      <c r="BW56" s="16">
        <v>0.73449999094009399</v>
      </c>
      <c r="BX56" s="16">
        <v>0.66210001707077026</v>
      </c>
      <c r="BY56" s="16">
        <v>0.98549997806549072</v>
      </c>
      <c r="BZ56" s="16">
        <v>0.38429999351501465</v>
      </c>
      <c r="CA56" s="16">
        <v>1.810000091791153E-2</v>
      </c>
      <c r="CB56" s="16">
        <v>0.81330001354217529</v>
      </c>
      <c r="CC56" s="16">
        <v>0.7750999927520752</v>
      </c>
      <c r="CD56" s="16">
        <v>0.53519999980926514</v>
      </c>
      <c r="CE56" s="16">
        <v>52</v>
      </c>
      <c r="CF56" s="16">
        <f t="shared" si="14"/>
        <v>73.992999999999995</v>
      </c>
      <c r="CG56" s="16">
        <f t="shared" si="42"/>
        <v>52</v>
      </c>
      <c r="CH56" s="16">
        <f t="shared" si="15"/>
        <v>0.21090897896224817</v>
      </c>
      <c r="CI56" s="16">
        <f t="shared" si="39"/>
        <v>0.78909102103775186</v>
      </c>
      <c r="CJ56" s="16">
        <f t="shared" si="25"/>
        <v>0.22103924582084133</v>
      </c>
      <c r="CK56" s="16">
        <f t="shared" si="40"/>
        <v>-315.77159370803645</v>
      </c>
      <c r="CL56" s="16">
        <f t="shared" si="18"/>
        <v>-0.81873206656263153</v>
      </c>
      <c r="CM56" s="16">
        <v>0.25600001215934753</v>
      </c>
      <c r="CN56" s="16">
        <v>0.27770000696182251</v>
      </c>
      <c r="CO56" s="16">
        <v>9.790000319480896E-2</v>
      </c>
      <c r="CP56" s="16">
        <v>0.66850000619888306</v>
      </c>
      <c r="CQ56" s="16">
        <v>0.80070000886917114</v>
      </c>
      <c r="CR56" s="16">
        <v>5.9999998658895493E-2</v>
      </c>
      <c r="CS56" s="16">
        <v>0.7523999810218811</v>
      </c>
      <c r="CT56" s="16">
        <v>0.95149999856948853</v>
      </c>
      <c r="CU56" s="16">
        <v>0.4627000093460083</v>
      </c>
      <c r="CV56" s="16">
        <v>0.79079997539520264</v>
      </c>
    </row>
    <row r="57" spans="1:100" x14ac:dyDescent="0.35">
      <c r="B57" s="16" t="str">
        <f>IF('Eingabe Daten'!E57="","",'Eingabe Daten'!E57)</f>
        <v/>
      </c>
      <c r="C57" s="16" t="str">
        <f>IF('Eingabe Daten'!F57="","",'Eingabe Daten'!F57)</f>
        <v/>
      </c>
      <c r="D57" s="16" t="str">
        <f>IF('Eingabe Daten'!G57="","",'Eingabe Daten'!G57)</f>
        <v/>
      </c>
      <c r="E57" s="16" t="str">
        <f>IF('Eingabe Daten'!H57="","",'Eingabe Daten'!H57)</f>
        <v/>
      </c>
      <c r="F57" s="16" t="str">
        <f>IF('Eingabe Daten'!I57="","",'Eingabe Daten'!I57)</f>
        <v/>
      </c>
      <c r="V57" s="27">
        <v>53</v>
      </c>
      <c r="W57" s="16">
        <f t="shared" si="20"/>
        <v>73.994</v>
      </c>
      <c r="X57" s="16">
        <f t="shared" si="9"/>
        <v>0</v>
      </c>
      <c r="Y57" s="16">
        <f t="shared" si="10"/>
        <v>0</v>
      </c>
      <c r="AB57" s="27" t="s">
        <v>113</v>
      </c>
      <c r="AC57" s="27">
        <f>IF($B$31="","",$B$31)</f>
        <v>73.995000000000005</v>
      </c>
      <c r="AF57" s="27">
        <f>IF($C$22="","",$C$22)</f>
        <v>74.010000000000005</v>
      </c>
      <c r="AG57" s="47"/>
      <c r="AH57" s="27" t="s">
        <v>95</v>
      </c>
      <c r="AI57" s="27">
        <f>IF($B$18="","",$B$18)</f>
        <v>74.006</v>
      </c>
      <c r="AJ57" s="47"/>
      <c r="AK57" s="27"/>
      <c r="AL57" s="27">
        <f>IF($D$15="","",$D$15)</f>
        <v>73.994</v>
      </c>
      <c r="AM57" s="16">
        <v>0.65890002250671387</v>
      </c>
      <c r="AN57" s="16">
        <v>0.18520000576972961</v>
      </c>
      <c r="AO57" s="16">
        <v>0.15150000154972076</v>
      </c>
      <c r="AP57" s="47">
        <v>0.80479997396469116</v>
      </c>
      <c r="AQ57" s="16">
        <v>0.62580001354217529</v>
      </c>
      <c r="AR57" s="16">
        <v>0.50770002603530884</v>
      </c>
      <c r="AS57" s="16">
        <v>0.7653999924659729</v>
      </c>
      <c r="AT57" s="16">
        <v>0.46919998526573181</v>
      </c>
      <c r="AU57" s="16">
        <v>0.36430001258850098</v>
      </c>
      <c r="AV57" s="16">
        <v>0.34689998626708984</v>
      </c>
      <c r="AW57" s="16">
        <v>0.33289998769760132</v>
      </c>
      <c r="AX57" s="16">
        <v>0.76130002737045288</v>
      </c>
      <c r="AY57" s="16">
        <v>0.75510001182556152</v>
      </c>
      <c r="AZ57" s="16">
        <v>0.62419998645782471</v>
      </c>
      <c r="BA57" s="16">
        <v>0.40270000696182251</v>
      </c>
      <c r="BB57" s="16">
        <v>9.6799999475479126E-2</v>
      </c>
      <c r="BC57" s="16">
        <v>0.36300000548362732</v>
      </c>
      <c r="BU57" s="16">
        <v>0.65399998426437378</v>
      </c>
      <c r="BV57" s="16">
        <v>0.51800000667572021</v>
      </c>
      <c r="BW57" s="16">
        <v>0.82410001754760742</v>
      </c>
      <c r="BX57" s="16">
        <v>0.89899998903274536</v>
      </c>
      <c r="BY57" s="16">
        <v>0.63230001926422119</v>
      </c>
      <c r="BZ57" s="16">
        <v>0.74540001153945923</v>
      </c>
      <c r="CA57" s="16">
        <v>0.90479999780654907</v>
      </c>
      <c r="CB57" s="16">
        <v>0.61799997091293335</v>
      </c>
      <c r="CC57" s="16">
        <v>0.84200000762939453</v>
      </c>
      <c r="CD57" s="16">
        <v>0.2669999897480011</v>
      </c>
      <c r="CE57" s="16">
        <v>53</v>
      </c>
      <c r="CF57" s="16">
        <f t="shared" si="14"/>
        <v>73.994</v>
      </c>
      <c r="CG57" s="16">
        <f t="shared" si="42"/>
        <v>53</v>
      </c>
      <c r="CH57" s="16">
        <f t="shared" si="15"/>
        <v>0.24039770939982913</v>
      </c>
      <c r="CI57" s="16">
        <f t="shared" si="39"/>
        <v>0.75960229060017093</v>
      </c>
      <c r="CJ57" s="16">
        <f t="shared" si="25"/>
        <v>0.22103924582084133</v>
      </c>
      <c r="CK57" s="16">
        <f t="shared" si="40"/>
        <v>-308.16193957332064</v>
      </c>
      <c r="CL57" s="16">
        <f t="shared" si="18"/>
        <v>-0.80481487319962641</v>
      </c>
      <c r="CM57" s="16">
        <v>0.13830000162124634</v>
      </c>
      <c r="CN57" s="16">
        <v>0.77340000867843628</v>
      </c>
      <c r="CO57" s="16">
        <v>5.8499999344348907E-2</v>
      </c>
      <c r="CP57" s="16">
        <v>0.81889998912811279</v>
      </c>
      <c r="CQ57" s="16">
        <v>0.12839999794960022</v>
      </c>
      <c r="CR57" s="16">
        <v>0.11569999903440475</v>
      </c>
      <c r="CS57" s="16">
        <v>0.34349998831748962</v>
      </c>
      <c r="CT57" s="16">
        <v>0.27880001068115234</v>
      </c>
      <c r="CU57" s="16">
        <v>5.4600000381469727E-2</v>
      </c>
      <c r="CV57" s="16">
        <v>0.66949999332427979</v>
      </c>
    </row>
    <row r="58" spans="1:100" x14ac:dyDescent="0.35">
      <c r="V58" s="16">
        <v>54</v>
      </c>
      <c r="W58" s="16">
        <f t="shared" si="20"/>
        <v>73.995000000000005</v>
      </c>
      <c r="X58" s="16">
        <f t="shared" si="9"/>
        <v>0</v>
      </c>
      <c r="Y58" s="16">
        <f t="shared" si="10"/>
        <v>0</v>
      </c>
      <c r="AC58" s="27">
        <f>IF($C$31="","",$C$31)</f>
        <v>73.992000000000004</v>
      </c>
      <c r="AE58" s="27"/>
      <c r="AF58" s="27">
        <f>IF($D$22="","",$D$22)</f>
        <v>74.018000000000001</v>
      </c>
      <c r="AI58" s="27">
        <f>IF($C$18="","",$C$18)</f>
        <v>73.966999999999999</v>
      </c>
      <c r="AK58" s="27"/>
      <c r="AL58" s="27">
        <f>IF($E$15="","",$E$15)</f>
        <v>73.995000000000005</v>
      </c>
      <c r="AM58" s="16">
        <v>0.9351000189781189</v>
      </c>
      <c r="AN58" s="16">
        <v>0.99419999122619629</v>
      </c>
      <c r="AO58" s="16">
        <v>0.68680000305175781</v>
      </c>
      <c r="AP58" s="47">
        <v>0.68720000982284546</v>
      </c>
      <c r="AQ58" s="16">
        <v>0.38929998874664307</v>
      </c>
      <c r="AR58" s="16">
        <v>0.36050000786781311</v>
      </c>
      <c r="AS58" s="16">
        <v>0.65160000324249268</v>
      </c>
      <c r="AT58" s="16">
        <v>0.85149997472763062</v>
      </c>
      <c r="AU58" s="16">
        <v>0.96960002183914185</v>
      </c>
      <c r="AV58" s="16">
        <v>0.64899998903274536</v>
      </c>
      <c r="AW58" s="16">
        <v>0.94760000705718994</v>
      </c>
      <c r="AX58" s="16">
        <v>0.72939997911453247</v>
      </c>
      <c r="AY58" s="16">
        <v>0.28859999775886536</v>
      </c>
      <c r="AZ58" s="16">
        <v>8.5000000894069672E-2</v>
      </c>
      <c r="BA58" s="16">
        <v>0.71109998226165771</v>
      </c>
      <c r="BB58" s="16">
        <v>0.47429999709129333</v>
      </c>
      <c r="BC58" s="16">
        <v>0.19769999384880066</v>
      </c>
      <c r="BU58" s="16">
        <v>0.91860002279281616</v>
      </c>
      <c r="BV58" s="16">
        <v>0.75940001010894775</v>
      </c>
      <c r="BW58" s="16">
        <v>0.87000000476837158</v>
      </c>
      <c r="BX58" s="16">
        <v>0.82660001516342163</v>
      </c>
      <c r="BY58" s="16">
        <v>0.52880001068115234</v>
      </c>
      <c r="BZ58" s="16">
        <v>0.3937000036239624</v>
      </c>
      <c r="CA58" s="16">
        <v>0.82160001993179321</v>
      </c>
      <c r="CB58" s="16">
        <v>0.65750002861022949</v>
      </c>
      <c r="CC58" s="16">
        <v>0.22849999368190765</v>
      </c>
      <c r="CD58" s="16">
        <v>0.96660000085830688</v>
      </c>
      <c r="CE58" s="16">
        <v>54</v>
      </c>
      <c r="CF58" s="16">
        <f t="shared" si="14"/>
        <v>73.994</v>
      </c>
      <c r="CG58" s="16">
        <f t="shared" si="42"/>
        <v>54</v>
      </c>
      <c r="CH58" s="16">
        <f t="shared" si="15"/>
        <v>0.24039770939982913</v>
      </c>
      <c r="CI58" s="16">
        <f t="shared" si="39"/>
        <v>0.75960229060017093</v>
      </c>
      <c r="CJ58" s="16">
        <f t="shared" si="25"/>
        <v>0.22103924582084133</v>
      </c>
      <c r="CK58" s="16">
        <f t="shared" si="40"/>
        <v>-314.0316908032886</v>
      </c>
      <c r="CL58" s="16">
        <f t="shared" si="18"/>
        <v>-0.79105184524374239</v>
      </c>
      <c r="CM58" s="16">
        <v>0.33649998903274536</v>
      </c>
      <c r="CN58" s="16">
        <v>0.66189998388290405</v>
      </c>
      <c r="CO58" s="16">
        <v>0.8180999755859375</v>
      </c>
      <c r="CP58" s="16">
        <v>0.63950002193450928</v>
      </c>
      <c r="CQ58" s="16">
        <v>0.24289999902248383</v>
      </c>
      <c r="CR58" s="16">
        <v>0.41769999265670776</v>
      </c>
      <c r="CS58" s="16">
        <v>0.37619999051094055</v>
      </c>
      <c r="CT58" s="16">
        <v>0.73890000581741333</v>
      </c>
      <c r="CU58" s="16">
        <v>0.87379997968673706</v>
      </c>
      <c r="CV58" s="16">
        <v>0.98820000886917114</v>
      </c>
    </row>
    <row r="59" spans="1:100" x14ac:dyDescent="0.35">
      <c r="V59" s="27">
        <v>55</v>
      </c>
      <c r="W59" s="16">
        <f t="shared" si="20"/>
        <v>73.989999999999995</v>
      </c>
      <c r="X59" s="16">
        <f t="shared" si="9"/>
        <v>0</v>
      </c>
      <c r="Y59" s="16">
        <f t="shared" si="10"/>
        <v>0</v>
      </c>
      <c r="AB59" s="27" t="s">
        <v>114</v>
      </c>
      <c r="AC59" s="27">
        <f>IF($B$32="","",$B$32)</f>
        <v>73.988</v>
      </c>
      <c r="AE59" s="27" t="s">
        <v>104</v>
      </c>
      <c r="AF59" s="27">
        <f>IF($B$23="","",$B$23)</f>
        <v>73.983999999999995</v>
      </c>
      <c r="AH59" s="27"/>
      <c r="AI59" s="27">
        <f>IF($D$18="","",$D$18)</f>
        <v>73.994</v>
      </c>
      <c r="AK59" s="27"/>
      <c r="AL59" s="27">
        <f>IF($F$15="","",$F$15)</f>
        <v>73.989999999999995</v>
      </c>
      <c r="AM59" s="16">
        <v>0.52549999952316284</v>
      </c>
      <c r="AN59" s="16">
        <v>0.95929998159408569</v>
      </c>
      <c r="AO59" s="16">
        <v>0.4578000009059906</v>
      </c>
      <c r="AP59" s="47">
        <v>0.75010001659393311</v>
      </c>
      <c r="AQ59" s="16">
        <v>0.94809997081756592</v>
      </c>
      <c r="AR59" s="16">
        <v>0.81679999828338623</v>
      </c>
      <c r="AS59" s="16">
        <v>0.75959998369216919</v>
      </c>
      <c r="AT59" s="16">
        <v>0.47179999947547913</v>
      </c>
      <c r="AU59" s="16">
        <v>0.15139999985694885</v>
      </c>
      <c r="AV59" s="16">
        <v>0.35170000791549683</v>
      </c>
      <c r="AW59" s="16">
        <v>0.97070002555847168</v>
      </c>
      <c r="AX59" s="16">
        <v>0.64139997959136963</v>
      </c>
      <c r="AY59" s="16">
        <v>0.48359999060630798</v>
      </c>
      <c r="AZ59" s="16">
        <v>8.1799998879432678E-2</v>
      </c>
      <c r="BA59" s="16">
        <v>0.85000002384185791</v>
      </c>
      <c r="BB59" s="16">
        <v>4.479999840259552E-2</v>
      </c>
      <c r="BC59" s="16">
        <v>0.39939999580383301</v>
      </c>
      <c r="BU59" s="16">
        <v>0.76370000839233398</v>
      </c>
      <c r="BV59" s="16">
        <v>0.27169999480247498</v>
      </c>
      <c r="BW59" s="16">
        <v>6.4800001680850983E-2</v>
      </c>
      <c r="BX59" s="16">
        <v>0.42170000076293945</v>
      </c>
      <c r="BY59" s="16">
        <v>7.9899996519088745E-2</v>
      </c>
      <c r="BZ59" s="16">
        <v>0.10670000314712524</v>
      </c>
      <c r="CA59" s="16">
        <v>0.4595000147819519</v>
      </c>
      <c r="CB59" s="16">
        <v>0.78880000114440918</v>
      </c>
      <c r="CC59" s="16">
        <v>0.57529997825622559</v>
      </c>
      <c r="CD59" s="16">
        <v>7.9599998891353607E-2</v>
      </c>
      <c r="CE59" s="16">
        <v>55</v>
      </c>
      <c r="CF59" s="16">
        <f t="shared" si="14"/>
        <v>73.994</v>
      </c>
      <c r="CG59" s="16">
        <f t="shared" si="42"/>
        <v>55</v>
      </c>
      <c r="CH59" s="16">
        <f t="shared" si="15"/>
        <v>0.24039770939982913</v>
      </c>
      <c r="CI59" s="16">
        <f t="shared" si="39"/>
        <v>0.75960229060017093</v>
      </c>
      <c r="CJ59" s="16">
        <f t="shared" si="25"/>
        <v>0.22103924582084133</v>
      </c>
      <c r="CK59" s="16">
        <f t="shared" si="40"/>
        <v>-319.90144203325661</v>
      </c>
      <c r="CL59" s="16">
        <f t="shared" si="18"/>
        <v>-0.77743705357506332</v>
      </c>
      <c r="CM59" s="16">
        <v>0.41319999098777771</v>
      </c>
      <c r="CN59" s="16">
        <v>0.56069999933242798</v>
      </c>
      <c r="CO59" s="16">
        <v>0.61049997806549072</v>
      </c>
      <c r="CP59" s="16">
        <v>0.17149999737739563</v>
      </c>
      <c r="CQ59" s="16">
        <v>0.794700026512146</v>
      </c>
      <c r="CR59" s="16">
        <v>0.69370001554489136</v>
      </c>
      <c r="CS59" s="16">
        <v>0.62879997491836548</v>
      </c>
      <c r="CT59" s="16">
        <v>0.11490000039339066</v>
      </c>
      <c r="CU59" s="16">
        <v>0.21989999711513519</v>
      </c>
      <c r="CV59" s="16">
        <v>0.90289998054504395</v>
      </c>
    </row>
    <row r="60" spans="1:100" x14ac:dyDescent="0.35">
      <c r="V60" s="16">
        <v>56</v>
      </c>
      <c r="W60" s="16">
        <f t="shared" si="20"/>
        <v>74.004000000000005</v>
      </c>
      <c r="X60" s="16">
        <f t="shared" si="9"/>
        <v>0</v>
      </c>
      <c r="Y60" s="16">
        <f t="shared" si="10"/>
        <v>0</v>
      </c>
      <c r="AC60" s="27">
        <f>IF($C$32="","",$C$32)</f>
        <v>74.024000000000001</v>
      </c>
      <c r="AF60" s="27">
        <f>IF($C$23="","",$C$23)</f>
        <v>74.001999999999995</v>
      </c>
      <c r="AH60" s="27"/>
      <c r="AI60" s="27">
        <f>IF($E$18="","",$E$18)</f>
        <v>74</v>
      </c>
      <c r="AK60" s="27" t="s">
        <v>93</v>
      </c>
      <c r="AL60" s="27">
        <f>IF($B$16="","",$B$16)</f>
        <v>74.004000000000005</v>
      </c>
      <c r="AM60" s="16">
        <v>0.79729998111724854</v>
      </c>
      <c r="AN60" s="16">
        <v>0.47089999914169312</v>
      </c>
      <c r="AO60" s="16">
        <v>0.81709998846054077</v>
      </c>
      <c r="AP60" s="47">
        <v>0.36539998650550842</v>
      </c>
      <c r="AQ60" s="16">
        <v>0.89730000495910645</v>
      </c>
      <c r="AR60" s="16">
        <v>0.95819997787475586</v>
      </c>
      <c r="AS60" s="16">
        <v>0.24320000410079956</v>
      </c>
      <c r="AT60" s="16">
        <v>0.67330002784729004</v>
      </c>
      <c r="AU60" s="16">
        <v>0.4650999903678894</v>
      </c>
      <c r="AV60" s="16">
        <v>3.060000017285347E-2</v>
      </c>
      <c r="AW60" s="16">
        <v>0.94889998435974121</v>
      </c>
      <c r="AX60" s="16">
        <v>3.6899998784065247E-2</v>
      </c>
      <c r="AY60" s="16">
        <v>0.18219999969005585</v>
      </c>
      <c r="AZ60" s="16">
        <v>0.70569998025894165</v>
      </c>
      <c r="BA60" s="16">
        <v>0.69450002908706665</v>
      </c>
      <c r="BB60" s="16">
        <v>0.73769998550415039</v>
      </c>
      <c r="BC60" s="16">
        <v>0.51660001277923584</v>
      </c>
      <c r="BU60" s="16">
        <v>0.77149999141693115</v>
      </c>
      <c r="BV60" s="16">
        <v>0.73849999904632568</v>
      </c>
      <c r="BW60" s="16">
        <v>6.9200001657009125E-2</v>
      </c>
      <c r="BX60" s="16">
        <v>0.56959998607635498</v>
      </c>
      <c r="BY60" s="16">
        <v>2.8100000694394112E-2</v>
      </c>
      <c r="BZ60" s="16">
        <v>0.46119999885559082</v>
      </c>
      <c r="CA60" s="16">
        <v>0.67369997501373291</v>
      </c>
      <c r="CB60" s="16">
        <v>0.68800002336502075</v>
      </c>
      <c r="CC60" s="16">
        <v>0.12720000743865967</v>
      </c>
      <c r="CD60" s="16">
        <v>5.0599999725818634E-2</v>
      </c>
      <c r="CE60" s="16">
        <v>56</v>
      </c>
      <c r="CF60" s="16">
        <f t="shared" si="14"/>
        <v>73.994</v>
      </c>
      <c r="CG60" s="16">
        <f t="shared" si="42"/>
        <v>56</v>
      </c>
      <c r="CH60" s="16">
        <f t="shared" si="15"/>
        <v>0.24039770939982913</v>
      </c>
      <c r="CI60" s="16">
        <f t="shared" si="39"/>
        <v>0.75960229060017093</v>
      </c>
      <c r="CJ60" s="16">
        <f t="shared" si="25"/>
        <v>0.22103924582084133</v>
      </c>
      <c r="CK60" s="16">
        <f t="shared" si="40"/>
        <v>-325.77119326322463</v>
      </c>
      <c r="CL60" s="16">
        <f t="shared" si="18"/>
        <v>-0.76396486804429231</v>
      </c>
      <c r="CM60" s="16">
        <v>0.49450001120567322</v>
      </c>
      <c r="CN60" s="16">
        <v>0.70829999446868896</v>
      </c>
      <c r="CO60" s="16">
        <v>0.868399977684021</v>
      </c>
      <c r="CP60" s="16">
        <v>0.67110002040863037</v>
      </c>
      <c r="CQ60" s="16">
        <v>0.35100001096725464</v>
      </c>
      <c r="CR60" s="16">
        <v>0.23469999432563782</v>
      </c>
      <c r="CS60" s="16">
        <v>0.25110000371932983</v>
      </c>
      <c r="CT60" s="16">
        <v>0.88650000095367432</v>
      </c>
      <c r="CU60" s="16">
        <v>0.86430001258850098</v>
      </c>
      <c r="CV60" s="16">
        <v>0.46639999747276306</v>
      </c>
    </row>
    <row r="61" spans="1:100" x14ac:dyDescent="0.35">
      <c r="V61" s="27">
        <v>57</v>
      </c>
      <c r="W61" s="16">
        <f t="shared" si="20"/>
        <v>74</v>
      </c>
      <c r="X61" s="16">
        <f t="shared" si="9"/>
        <v>0</v>
      </c>
      <c r="Y61" s="16">
        <f t="shared" si="10"/>
        <v>0</v>
      </c>
      <c r="AB61" s="27" t="s">
        <v>115</v>
      </c>
      <c r="AC61" s="27">
        <f>IF($B$33="","",$B$33)</f>
        <v>74.001999999999995</v>
      </c>
      <c r="AE61" s="27"/>
      <c r="AF61" s="27">
        <f>IF($D$23="","",$D$23)</f>
        <v>74.003</v>
      </c>
      <c r="AH61" s="27" t="s">
        <v>100</v>
      </c>
      <c r="AI61" s="27">
        <f>IF($B$19="","",$B$19)</f>
        <v>74.012</v>
      </c>
      <c r="AL61" s="27">
        <f>IF($C$16="","",$C$16)</f>
        <v>74</v>
      </c>
      <c r="AM61" s="16">
        <v>0.49079999327659607</v>
      </c>
      <c r="AN61" s="16">
        <v>0.61299997568130493</v>
      </c>
      <c r="AO61" s="16">
        <v>0.59799998998641968</v>
      </c>
      <c r="AP61" s="47">
        <v>0.77530002593994141</v>
      </c>
      <c r="AQ61" s="16">
        <v>0.28420001268386841</v>
      </c>
      <c r="AR61" s="16">
        <v>0.32269999384880066</v>
      </c>
      <c r="AS61" s="16">
        <v>0.44870001077651978</v>
      </c>
      <c r="AT61" s="16">
        <v>0.5340999960899353</v>
      </c>
      <c r="AU61" s="16">
        <v>0.32539999485015869</v>
      </c>
      <c r="AV61" s="16">
        <v>0.49639999866485596</v>
      </c>
      <c r="AW61" s="16">
        <v>0.28650000691413879</v>
      </c>
      <c r="AX61" s="16">
        <v>0.19490000605583191</v>
      </c>
      <c r="AY61" s="16">
        <v>7.0900000631809235E-2</v>
      </c>
      <c r="AZ61" s="16">
        <v>0.32659998536109924</v>
      </c>
      <c r="BA61" s="16">
        <v>0.84579998254776001</v>
      </c>
      <c r="BB61" s="16">
        <v>0.61680001020431519</v>
      </c>
      <c r="BC61" s="16">
        <v>0.7555999755859375</v>
      </c>
      <c r="BU61" s="16">
        <v>0.38760000467300415</v>
      </c>
      <c r="BV61" s="16">
        <v>0.56480002403259277</v>
      </c>
      <c r="BW61" s="16">
        <v>0.44100001454353333</v>
      </c>
      <c r="BX61" s="16">
        <v>0.27630001306533813</v>
      </c>
      <c r="BY61" s="16">
        <v>0.31650000810623169</v>
      </c>
      <c r="BZ61" s="16">
        <v>0.74510002136230469</v>
      </c>
      <c r="CA61" s="16">
        <v>0.2492000013589859</v>
      </c>
      <c r="CB61" s="16">
        <v>5.5199999362230301E-2</v>
      </c>
      <c r="CC61" s="16">
        <v>0.61979997158050537</v>
      </c>
      <c r="CD61" s="16">
        <v>0.1656000018119812</v>
      </c>
      <c r="CE61" s="16">
        <v>57</v>
      </c>
      <c r="CF61" s="16">
        <f t="shared" si="14"/>
        <v>73.994</v>
      </c>
      <c r="CG61" s="16">
        <f t="shared" si="42"/>
        <v>57</v>
      </c>
      <c r="CH61" s="16">
        <f t="shared" si="15"/>
        <v>0.24039770939982913</v>
      </c>
      <c r="CI61" s="16">
        <f t="shared" si="39"/>
        <v>0.75960229060017093</v>
      </c>
      <c r="CJ61" s="16">
        <f t="shared" si="25"/>
        <v>0.22103924582084133</v>
      </c>
      <c r="CK61" s="16">
        <f t="shared" si="40"/>
        <v>-331.64094449319265</v>
      </c>
      <c r="CL61" s="16">
        <f t="shared" si="18"/>
        <v>-0.75062993667714406</v>
      </c>
      <c r="CM61" s="16">
        <v>0.24650000035762787</v>
      </c>
      <c r="CN61" s="16">
        <v>0.53609997034072876</v>
      </c>
      <c r="CO61" s="16">
        <v>8.2999998703598976E-3</v>
      </c>
      <c r="CP61" s="16">
        <v>0.75599998235702515</v>
      </c>
      <c r="CQ61" s="16">
        <v>0.45699998736381531</v>
      </c>
      <c r="CR61" s="16">
        <v>0.20960000157356262</v>
      </c>
      <c r="CS61" s="16">
        <v>0.32310000061988831</v>
      </c>
      <c r="CT61" s="16">
        <v>5.6099999696016312E-2</v>
      </c>
      <c r="CU61" s="16">
        <v>7.3600001633167267E-2</v>
      </c>
      <c r="CV61" s="16">
        <v>5.9300001710653305E-2</v>
      </c>
    </row>
    <row r="62" spans="1:100" x14ac:dyDescent="0.35">
      <c r="V62" s="16">
        <v>58</v>
      </c>
      <c r="W62" s="16">
        <f t="shared" si="20"/>
        <v>74.007000000000005</v>
      </c>
      <c r="X62" s="16">
        <f t="shared" si="9"/>
        <v>0</v>
      </c>
      <c r="Y62" s="16">
        <f t="shared" si="10"/>
        <v>0</v>
      </c>
      <c r="AC62" s="27">
        <f>IF($C$33="","",$C$33)</f>
        <v>73.995999999999995</v>
      </c>
      <c r="AE62" s="27" t="s">
        <v>105</v>
      </c>
      <c r="AF62" s="27">
        <f>IF($B$24="","",$B$24)</f>
        <v>74</v>
      </c>
      <c r="AI62" s="27">
        <f>IF($C$19="","",$C$19)</f>
        <v>74.013999999999996</v>
      </c>
      <c r="AK62" s="27"/>
      <c r="AL62" s="27">
        <f>IF($D$16="","",$D$16)</f>
        <v>74.007000000000005</v>
      </c>
      <c r="AM62" s="16">
        <v>0.92549997568130493</v>
      </c>
      <c r="AN62" s="16">
        <v>4.4199999421834946E-2</v>
      </c>
      <c r="AO62" s="16">
        <v>0.97369998693466187</v>
      </c>
      <c r="AP62" s="47">
        <v>1.5300000086426735E-2</v>
      </c>
      <c r="AQ62" s="16">
        <v>0.33790001273155212</v>
      </c>
      <c r="AR62" s="16">
        <v>0.21529999375343323</v>
      </c>
      <c r="AS62" s="16">
        <v>0.48519998788833618</v>
      </c>
      <c r="AT62" s="16">
        <v>0.65700000524520874</v>
      </c>
      <c r="AU62" s="16">
        <v>0.13480000197887421</v>
      </c>
      <c r="AV62" s="16">
        <v>0.9089999794960022</v>
      </c>
      <c r="AW62" s="16">
        <v>0.40139999985694885</v>
      </c>
      <c r="AX62" s="16">
        <v>0.16629999876022339</v>
      </c>
      <c r="AY62" s="16">
        <v>8.2699999213218689E-2</v>
      </c>
      <c r="AZ62" s="16">
        <v>0.88779997825622559</v>
      </c>
      <c r="BA62" s="16">
        <v>0.24740000069141388</v>
      </c>
      <c r="BB62" s="16">
        <v>0.53090000152587891</v>
      </c>
      <c r="BC62" s="16">
        <v>0.53130000829696655</v>
      </c>
      <c r="BU62" s="16">
        <v>0.96770000457763672</v>
      </c>
      <c r="BV62" s="16">
        <v>0.2386000007390976</v>
      </c>
      <c r="BW62" s="16">
        <v>5.2900001406669617E-2</v>
      </c>
      <c r="BX62" s="16">
        <v>0.91589999198913574</v>
      </c>
      <c r="BY62" s="16">
        <v>0.84619998931884766</v>
      </c>
      <c r="BZ62" s="16">
        <v>0.18520000576972961</v>
      </c>
      <c r="CA62" s="16">
        <v>0.71619999408721924</v>
      </c>
      <c r="CB62" s="16">
        <v>0.66680002212524414</v>
      </c>
      <c r="CC62" s="16">
        <v>0.62220001220703125</v>
      </c>
      <c r="CD62" s="16">
        <v>2.1500000730156898E-2</v>
      </c>
      <c r="CE62" s="16">
        <v>58</v>
      </c>
      <c r="CF62" s="16">
        <f t="shared" si="14"/>
        <v>73.994</v>
      </c>
      <c r="CG62" s="16">
        <f t="shared" si="42"/>
        <v>58</v>
      </c>
      <c r="CH62" s="16">
        <f t="shared" si="15"/>
        <v>0.24039770939982913</v>
      </c>
      <c r="CI62" s="16">
        <f t="shared" si="39"/>
        <v>0.75960229060017093</v>
      </c>
      <c r="CJ62" s="16">
        <f t="shared" si="25"/>
        <v>0.22103924582084133</v>
      </c>
      <c r="CK62" s="16">
        <f t="shared" si="40"/>
        <v>-337.51069572316067</v>
      </c>
      <c r="CL62" s="16">
        <f t="shared" si="18"/>
        <v>-0.73742716664902408</v>
      </c>
      <c r="CM62" s="16">
        <v>0.96450001001358032</v>
      </c>
      <c r="CN62" s="16">
        <v>0.90049999952316284</v>
      </c>
      <c r="CO62" s="16">
        <v>0.23469999432563782</v>
      </c>
      <c r="CP62" s="16">
        <v>0.4927000105381012</v>
      </c>
      <c r="CQ62" s="16">
        <v>0.87419998645782471</v>
      </c>
      <c r="CR62" s="16">
        <v>0.45089998841285706</v>
      </c>
      <c r="CS62" s="16">
        <v>0.99489998817443848</v>
      </c>
      <c r="CT62" s="16">
        <v>0.22820000350475311</v>
      </c>
      <c r="CU62" s="16">
        <v>0.87010002136230469</v>
      </c>
      <c r="CV62" s="16">
        <v>0.10589999705553055</v>
      </c>
    </row>
    <row r="63" spans="1:100" x14ac:dyDescent="0.35">
      <c r="V63" s="27">
        <v>59</v>
      </c>
      <c r="W63" s="16">
        <f t="shared" si="20"/>
        <v>74</v>
      </c>
      <c r="X63" s="16">
        <f t="shared" si="9"/>
        <v>0</v>
      </c>
      <c r="Y63" s="16">
        <f t="shared" si="10"/>
        <v>0</v>
      </c>
      <c r="AB63" s="27" t="s">
        <v>116</v>
      </c>
      <c r="AC63" s="27">
        <f>IF($B$34="","",$B$34)</f>
        <v>73.992000000000004</v>
      </c>
      <c r="AF63" s="27">
        <f>IF($C$24="","",$C$24)</f>
        <v>74.010000000000005</v>
      </c>
      <c r="AH63" s="27"/>
      <c r="AI63" s="27">
        <f>IF($D$19="","",$D$19)</f>
        <v>73.998000000000005</v>
      </c>
      <c r="AK63" s="27"/>
      <c r="AL63" s="27">
        <f>IF($E$16="","",$E$16)</f>
        <v>74</v>
      </c>
      <c r="AM63" s="16">
        <v>0.3513999879360199</v>
      </c>
      <c r="AN63" s="16">
        <v>0.44409999251365662</v>
      </c>
      <c r="AO63" s="16">
        <v>0.61640000343322754</v>
      </c>
      <c r="AP63" s="47">
        <v>0.93569999933242798</v>
      </c>
      <c r="AQ63" s="16">
        <v>0.90640002489089966</v>
      </c>
      <c r="AR63" s="16">
        <v>0.89639997482299805</v>
      </c>
      <c r="AS63" s="16">
        <v>0.15710000693798065</v>
      </c>
      <c r="AT63" s="16">
        <v>0.87059998512268066</v>
      </c>
      <c r="AU63" s="16">
        <v>0.6809999942779541</v>
      </c>
      <c r="AV63" s="16">
        <v>8.4600001573562622E-2</v>
      </c>
      <c r="AW63" s="16">
        <v>0.30660000443458557</v>
      </c>
      <c r="AX63" s="16">
        <v>0.52960002422332764</v>
      </c>
      <c r="AY63" s="16">
        <v>0.63080000877380371</v>
      </c>
      <c r="AZ63" s="16">
        <v>0.70429998636245728</v>
      </c>
      <c r="BA63" s="16">
        <v>0.29069998860359192</v>
      </c>
      <c r="BB63" s="16">
        <v>0.29840001463890076</v>
      </c>
      <c r="BC63" s="16">
        <v>0.41159999370574951</v>
      </c>
      <c r="BU63" s="16">
        <v>0.62449997663497925</v>
      </c>
      <c r="BV63" s="16">
        <v>0.28850001096725464</v>
      </c>
      <c r="BW63" s="16">
        <v>0.71700000762939453</v>
      </c>
      <c r="BX63" s="16">
        <v>0.85740000009536743</v>
      </c>
      <c r="BY63" s="16">
        <v>9.6400000154972076E-2</v>
      </c>
      <c r="BZ63" s="16">
        <v>0.58579999208450317</v>
      </c>
      <c r="CA63" s="16">
        <v>0.93580001592636108</v>
      </c>
      <c r="CB63" s="16">
        <v>0.11909999698400497</v>
      </c>
      <c r="CC63" s="16">
        <v>0.80669999122619629</v>
      </c>
      <c r="CD63" s="16">
        <v>0.21899999678134918</v>
      </c>
      <c r="CE63" s="16">
        <v>59</v>
      </c>
      <c r="CF63" s="16">
        <f t="shared" si="14"/>
        <v>73.994</v>
      </c>
      <c r="CG63" s="16">
        <f t="shared" si="42"/>
        <v>59</v>
      </c>
      <c r="CH63" s="16">
        <f t="shared" si="15"/>
        <v>0.24039770939982913</v>
      </c>
      <c r="CI63" s="16">
        <f t="shared" si="39"/>
        <v>0.75960229060017093</v>
      </c>
      <c r="CJ63" s="16">
        <f t="shared" si="25"/>
        <v>0.22103924582084133</v>
      </c>
      <c r="CK63" s="16">
        <f t="shared" si="40"/>
        <v>-343.38044695312868</v>
      </c>
      <c r="CL63" s="16">
        <f t="shared" si="18"/>
        <v>-0.72435170685082317</v>
      </c>
      <c r="CM63" s="16">
        <v>0.9944000244140625</v>
      </c>
      <c r="CN63" s="16">
        <v>0.31859999895095825</v>
      </c>
      <c r="CO63" s="16">
        <v>0.33239999413490295</v>
      </c>
      <c r="CP63" s="16">
        <v>0.51910001039505005</v>
      </c>
      <c r="CQ63" s="16">
        <v>0.7125999927520752</v>
      </c>
      <c r="CR63" s="16">
        <v>0.55879998207092285</v>
      </c>
      <c r="CS63" s="16">
        <v>0.67750000953674316</v>
      </c>
      <c r="CT63" s="16">
        <v>0.53659999370574951</v>
      </c>
      <c r="CU63" s="16">
        <v>0.75110000371932983</v>
      </c>
      <c r="CV63" s="16">
        <v>0.41999998688697815</v>
      </c>
    </row>
    <row r="64" spans="1:100" x14ac:dyDescent="0.35">
      <c r="V64" s="16">
        <v>60</v>
      </c>
      <c r="W64" s="16">
        <f t="shared" si="20"/>
        <v>73.995999999999995</v>
      </c>
      <c r="X64" s="16">
        <f t="shared" si="9"/>
        <v>0</v>
      </c>
      <c r="Y64" s="16">
        <f t="shared" si="10"/>
        <v>0</v>
      </c>
      <c r="AC64" s="27">
        <f>IF($C$34="","",$C$34)</f>
        <v>74.007000000000005</v>
      </c>
      <c r="AE64" s="27"/>
      <c r="AF64" s="27">
        <f>IF($D$24="","",$D$24)</f>
        <v>74.013000000000005</v>
      </c>
      <c r="AH64" s="27"/>
      <c r="AI64" s="27">
        <f>IF($E$19="","",$E$19)</f>
        <v>73.998999999999995</v>
      </c>
      <c r="AK64" s="27"/>
      <c r="AL64" s="27">
        <f>IF($F$16="","",$F$16)</f>
        <v>73.995999999999995</v>
      </c>
      <c r="AM64" s="16">
        <v>0.41350001096725464</v>
      </c>
      <c r="AN64" s="16">
        <v>0.62000000476837158</v>
      </c>
      <c r="AO64" s="16">
        <v>0.87709999084472656</v>
      </c>
      <c r="AP64" s="16">
        <v>1</v>
      </c>
      <c r="AQ64" s="16">
        <f>Minimum</f>
        <v>73.966999999999999</v>
      </c>
      <c r="AR64" s="16">
        <f>AQ64+AT64</f>
        <v>73.970150000000004</v>
      </c>
      <c r="AS64" s="16">
        <f>(AR64+AQ64)/2</f>
        <v>73.968575000000001</v>
      </c>
      <c r="AT64" s="16">
        <f t="shared" ref="AT64:AT83" si="44">Spannweite/AnzahlKlassenHistogramm</f>
        <v>3.1500000000001193E-3</v>
      </c>
      <c r="AU64" s="16">
        <f t="shared" ref="AU64:AU83" si="45">FREQUENCY(xi,AR64)</f>
        <v>2</v>
      </c>
      <c r="AV64" s="44">
        <f t="shared" ref="AV64:AV83" si="46">$AU64/Anzahl</f>
        <v>8.0000000000000002E-3</v>
      </c>
      <c r="AW64" s="16">
        <f>AU64</f>
        <v>2</v>
      </c>
      <c r="AX64" s="44">
        <f t="shared" ref="AX64:AX83" si="47">AW64/Anzahl</f>
        <v>8.0000000000000002E-3</v>
      </c>
      <c r="AY64" s="44">
        <f>AX64/AT64</f>
        <v>2.5396825396824436</v>
      </c>
      <c r="AZ64" s="16">
        <v>0.16329999268054962</v>
      </c>
      <c r="BA64" s="16">
        <v>6.9600000977516174E-2</v>
      </c>
      <c r="BB64" s="16">
        <v>0.24369999766349792</v>
      </c>
      <c r="BC64" s="16">
        <v>0.47979998588562012</v>
      </c>
      <c r="BU64" s="16">
        <v>0.45930001139640808</v>
      </c>
      <c r="BV64" s="16">
        <v>0.73409998416900635</v>
      </c>
      <c r="BW64" s="16">
        <v>0.28040000796318054</v>
      </c>
      <c r="BX64" s="16">
        <v>0.21660000085830688</v>
      </c>
      <c r="BY64" s="16">
        <v>0.62000000476837158</v>
      </c>
      <c r="BZ64" s="16">
        <v>0.96109998226165771</v>
      </c>
      <c r="CA64" s="16">
        <v>0.72170001268386841</v>
      </c>
      <c r="CB64" s="16">
        <v>0.77590000629425049</v>
      </c>
      <c r="CC64" s="16">
        <v>0.54309999942779541</v>
      </c>
      <c r="CD64" s="16">
        <v>0.63929998874664307</v>
      </c>
      <c r="CE64" s="16">
        <v>60</v>
      </c>
      <c r="CF64" s="16">
        <f t="shared" si="14"/>
        <v>73.994</v>
      </c>
      <c r="CG64" s="16">
        <f t="shared" si="42"/>
        <v>60</v>
      </c>
      <c r="CH64" s="16">
        <f t="shared" si="15"/>
        <v>0.24039770939982913</v>
      </c>
      <c r="CI64" s="16">
        <f t="shared" si="39"/>
        <v>0.75960229060017093</v>
      </c>
      <c r="CJ64" s="16">
        <f t="shared" si="25"/>
        <v>0.22103924582084133</v>
      </c>
      <c r="CK64" s="16">
        <f t="shared" si="40"/>
        <v>-349.2501981830967</v>
      </c>
      <c r="CL64" s="16">
        <f t="shared" si="18"/>
        <v>-0.71139893188749437</v>
      </c>
      <c r="CM64" s="16">
        <v>0.59469997882843018</v>
      </c>
      <c r="CN64" s="16">
        <v>0.68449997901916504</v>
      </c>
      <c r="CO64" s="16">
        <v>0.48449999094009399</v>
      </c>
      <c r="CP64" s="16">
        <v>6.3299998641014099E-2</v>
      </c>
      <c r="CQ64" s="16">
        <v>0.82770001888275146</v>
      </c>
      <c r="CR64" s="16">
        <v>0.72009998559951782</v>
      </c>
      <c r="CS64" s="16">
        <v>0.42379999160766602</v>
      </c>
      <c r="CT64" s="16">
        <v>0.35710000991821289</v>
      </c>
      <c r="CU64" s="16">
        <v>0.86159998178482056</v>
      </c>
      <c r="CV64" s="16">
        <v>0.12229999899864197</v>
      </c>
    </row>
    <row r="65" spans="22:100" x14ac:dyDescent="0.35">
      <c r="V65" s="27">
        <v>61</v>
      </c>
      <c r="W65" s="16">
        <f t="shared" si="20"/>
        <v>73.983000000000004</v>
      </c>
      <c r="X65" s="16">
        <f t="shared" si="9"/>
        <v>0</v>
      </c>
      <c r="Y65" s="16">
        <f t="shared" si="10"/>
        <v>0</v>
      </c>
      <c r="AB65" s="27" t="s">
        <v>117</v>
      </c>
      <c r="AC65" s="27">
        <f>IF($B$35="","",$B$35)</f>
        <v>74.009</v>
      </c>
      <c r="AE65" s="27" t="s">
        <v>106</v>
      </c>
      <c r="AF65" s="27">
        <f>IF($B$25="","",$B$25)</f>
        <v>73.981999999999999</v>
      </c>
      <c r="AH65" s="27" t="s">
        <v>101</v>
      </c>
      <c r="AI65" s="27">
        <f>IF($B$20="","",$B$20)</f>
        <v>74</v>
      </c>
      <c r="AK65" s="27" t="s">
        <v>94</v>
      </c>
      <c r="AL65" s="27">
        <f>IF($B$17="","",$B$17)</f>
        <v>73.983000000000004</v>
      </c>
      <c r="AM65" s="16">
        <v>0.95469999313354492</v>
      </c>
      <c r="AN65" s="16">
        <v>0.80159997940063477</v>
      </c>
      <c r="AO65" s="16">
        <v>0.66589999198913574</v>
      </c>
      <c r="AP65" s="16">
        <v>2</v>
      </c>
      <c r="AQ65" s="16">
        <f t="shared" ref="AQ65:AQ83" si="48">IF(AnzahlKlassenHistogramm&lt;AP65,AQ64,AQ64+AT65+0.00000001)</f>
        <v>73.970150009999998</v>
      </c>
      <c r="AR65" s="16">
        <f>AQ65+AT65</f>
        <v>73.973300010000003</v>
      </c>
      <c r="AS65" s="16">
        <f>(AR65+AQ65)/2</f>
        <v>73.97172501</v>
      </c>
      <c r="AT65" s="16">
        <f t="shared" si="44"/>
        <v>3.1500000000001193E-3</v>
      </c>
      <c r="AU65" s="16">
        <f t="shared" si="45"/>
        <v>2</v>
      </c>
      <c r="AV65" s="44">
        <f t="shared" si="46"/>
        <v>8.0000000000000002E-3</v>
      </c>
      <c r="AW65" s="16">
        <f>AU65-AU64</f>
        <v>0</v>
      </c>
      <c r="AX65" s="44">
        <f t="shared" si="47"/>
        <v>0</v>
      </c>
      <c r="AY65" s="44">
        <f>AX65/AT65</f>
        <v>0</v>
      </c>
      <c r="AZ65" s="16">
        <v>0.54570001363754272</v>
      </c>
      <c r="BA65" s="16">
        <v>0.42599999904632568</v>
      </c>
      <c r="BB65" s="16">
        <v>0.41339999437332153</v>
      </c>
      <c r="BC65" s="16">
        <v>3.7000000011175871E-3</v>
      </c>
      <c r="BU65" s="16">
        <v>0.15270000696182251</v>
      </c>
      <c r="BV65" s="16">
        <v>0.3734000027179718</v>
      </c>
      <c r="BW65" s="16">
        <v>0.95399999618530273</v>
      </c>
      <c r="BX65" s="16">
        <v>0.17100000381469727</v>
      </c>
      <c r="BY65" s="16">
        <v>0.58079999685287476</v>
      </c>
      <c r="BZ65" s="16">
        <v>0.35659998655319214</v>
      </c>
      <c r="CA65" s="16">
        <v>0.45080000162124634</v>
      </c>
      <c r="CB65" s="16">
        <v>0.59109997749328613</v>
      </c>
      <c r="CC65" s="16">
        <v>0.83950001001358032</v>
      </c>
      <c r="CD65" s="16">
        <v>0.27439999580383301</v>
      </c>
      <c r="CE65" s="16">
        <v>61</v>
      </c>
      <c r="CF65" s="16">
        <f t="shared" si="14"/>
        <v>73.994</v>
      </c>
      <c r="CG65" s="16">
        <f t="shared" si="42"/>
        <v>61</v>
      </c>
      <c r="CH65" s="16">
        <f t="shared" si="15"/>
        <v>0.24039770939982913</v>
      </c>
      <c r="CI65" s="16">
        <f t="shared" si="39"/>
        <v>0.75960229060017093</v>
      </c>
      <c r="CJ65" s="16">
        <f t="shared" si="25"/>
        <v>0.25128846734995547</v>
      </c>
      <c r="CK65" s="16">
        <f t="shared" si="40"/>
        <v>-339.60033418422267</v>
      </c>
      <c r="CL65" s="16">
        <f t="shared" si="18"/>
        <v>-0.69856442736922186</v>
      </c>
      <c r="CM65" s="16">
        <v>0.86680001020431519</v>
      </c>
      <c r="CN65" s="16">
        <v>8.5500001907348633E-2</v>
      </c>
      <c r="CO65" s="16">
        <v>0.37880000472068787</v>
      </c>
      <c r="CP65" s="16">
        <v>0.83829998970031738</v>
      </c>
      <c r="CQ65" s="16">
        <v>0.87929999828338623</v>
      </c>
      <c r="CR65" s="16">
        <v>0.18500000238418579</v>
      </c>
      <c r="CS65" s="16">
        <v>0.91949999332427979</v>
      </c>
      <c r="CT65" s="16">
        <v>0.94870001077651978</v>
      </c>
      <c r="CU65" s="16">
        <v>0.60019999742507935</v>
      </c>
      <c r="CV65" s="16">
        <v>0.11630000174045563</v>
      </c>
    </row>
    <row r="66" spans="22:100" x14ac:dyDescent="0.35">
      <c r="V66" s="16">
        <v>62</v>
      </c>
      <c r="W66" s="16">
        <f t="shared" si="20"/>
        <v>74.001999999999995</v>
      </c>
      <c r="X66" s="16">
        <f t="shared" si="9"/>
        <v>0</v>
      </c>
      <c r="Y66" s="16">
        <f t="shared" si="10"/>
        <v>0</v>
      </c>
      <c r="AC66" s="27">
        <f>IF($C$35="","",$C$35)</f>
        <v>73.994</v>
      </c>
      <c r="AF66" s="27">
        <f>IF($C$25="","",$C$25)</f>
        <v>74.001000000000005</v>
      </c>
      <c r="AI66" s="27">
        <f>IF($C$20="","",$C$20)</f>
        <v>73.983999999999995</v>
      </c>
      <c r="AL66" s="27">
        <f>IF($C$17="","",$C$17)</f>
        <v>74.001999999999995</v>
      </c>
      <c r="AM66" s="16">
        <v>9.3699999153614044E-2</v>
      </c>
      <c r="AN66" s="16">
        <v>0.77230000495910645</v>
      </c>
      <c r="AO66" s="16">
        <v>0.34160000085830688</v>
      </c>
      <c r="AP66" s="16">
        <v>3</v>
      </c>
      <c r="AQ66" s="16">
        <f t="shared" si="48"/>
        <v>73.973300019999996</v>
      </c>
      <c r="AR66" s="16">
        <f t="shared" ref="AR66:AR83" si="49">AQ66+AT66</f>
        <v>73.976450020000001</v>
      </c>
      <c r="AS66" s="16">
        <f t="shared" ref="AS66:AS83" si="50">(AR66+AQ66)/2</f>
        <v>73.974875019999999</v>
      </c>
      <c r="AT66" s="16">
        <f t="shared" si="44"/>
        <v>3.1500000000001193E-3</v>
      </c>
      <c r="AU66" s="16">
        <f t="shared" si="45"/>
        <v>2</v>
      </c>
      <c r="AV66" s="44">
        <f t="shared" si="46"/>
        <v>8.0000000000000002E-3</v>
      </c>
      <c r="AW66" s="16">
        <f t="shared" ref="AW66:AW83" si="51">AU66-AU65</f>
        <v>0</v>
      </c>
      <c r="AX66" s="44">
        <f t="shared" si="47"/>
        <v>0</v>
      </c>
      <c r="AY66" s="44">
        <f t="shared" ref="AY66:AY83" si="52">AX66/AT66</f>
        <v>0</v>
      </c>
      <c r="AZ66" s="16">
        <v>0.50569999217987061</v>
      </c>
      <c r="BA66" s="16">
        <v>0.33480000495910645</v>
      </c>
      <c r="BB66" s="16">
        <v>7.0699997246265411E-2</v>
      </c>
      <c r="BC66" s="16">
        <v>0.63129997253417969</v>
      </c>
      <c r="BU66" s="16">
        <v>0.56519997119903564</v>
      </c>
      <c r="BV66" s="16">
        <v>0.81230002641677856</v>
      </c>
      <c r="BW66" s="16">
        <v>0.35769999027252197</v>
      </c>
      <c r="BX66" s="16">
        <v>0.54860001802444458</v>
      </c>
      <c r="BY66" s="16">
        <v>0.43230000138282776</v>
      </c>
      <c r="BZ66" s="16">
        <v>0.60000002384185791</v>
      </c>
      <c r="CA66" s="16">
        <v>7.8000001609325409E-2</v>
      </c>
      <c r="CB66" s="16">
        <v>0.38789999485015869</v>
      </c>
      <c r="CC66" s="16">
        <v>0.16369999945163727</v>
      </c>
      <c r="CD66" s="16">
        <v>0.90799999237060547</v>
      </c>
      <c r="CE66" s="16">
        <v>62</v>
      </c>
      <c r="CF66" s="16">
        <f t="shared" si="14"/>
        <v>73.994</v>
      </c>
      <c r="CG66" s="16">
        <f t="shared" si="42"/>
        <v>62</v>
      </c>
      <c r="CH66" s="16">
        <f t="shared" si="15"/>
        <v>0.24039770939982913</v>
      </c>
      <c r="CI66" s="16">
        <f t="shared" si="39"/>
        <v>0.75960229060017093</v>
      </c>
      <c r="CJ66" s="16">
        <f t="shared" si="25"/>
        <v>0.25128846734995547</v>
      </c>
      <c r="CK66" s="16">
        <f t="shared" si="40"/>
        <v>-345.21356284842471</v>
      </c>
      <c r="CL66" s="16">
        <f t="shared" si="18"/>
        <v>-0.68584397637073502</v>
      </c>
      <c r="CM66" s="16">
        <v>0.89740002155303955</v>
      </c>
      <c r="CN66" s="16">
        <v>0.94940000772476196</v>
      </c>
      <c r="CO66" s="16">
        <v>0.66960000991821289</v>
      </c>
      <c r="CP66" s="16">
        <v>6.8199999630451202E-2</v>
      </c>
      <c r="CQ66" s="16">
        <v>0.63289999961853027</v>
      </c>
      <c r="CR66" s="16">
        <v>0.3449999988079071</v>
      </c>
      <c r="CS66" s="16">
        <v>0.92760002613067627</v>
      </c>
      <c r="CT66" s="16">
        <v>0.21029999852180481</v>
      </c>
      <c r="CU66" s="16">
        <v>0.70770001411437988</v>
      </c>
      <c r="CV66" s="16">
        <v>0.86669999361038208</v>
      </c>
    </row>
    <row r="67" spans="22:100" x14ac:dyDescent="0.35">
      <c r="V67" s="27">
        <v>63</v>
      </c>
      <c r="W67" s="16">
        <f t="shared" si="20"/>
        <v>73.998000000000005</v>
      </c>
      <c r="X67" s="16">
        <f t="shared" si="9"/>
        <v>0</v>
      </c>
      <c r="Y67" s="16">
        <f t="shared" si="10"/>
        <v>0</v>
      </c>
      <c r="AB67" s="27" t="s">
        <v>118</v>
      </c>
      <c r="AC67" s="27">
        <f>IF($B$36="","",$B$36)</f>
        <v>73.995000000000005</v>
      </c>
      <c r="AE67" s="27"/>
      <c r="AF67" s="27">
        <f>IF($D$25="","",$D$25)</f>
        <v>74.015000000000001</v>
      </c>
      <c r="AH67" s="27"/>
      <c r="AI67" s="27">
        <f>IF($D$20="","",$D$20)</f>
        <v>74.004999999999995</v>
      </c>
      <c r="AK67" s="27"/>
      <c r="AL67" s="27">
        <f>IF($D$17="","",$D$17)</f>
        <v>73.998000000000005</v>
      </c>
      <c r="AM67" s="16">
        <v>0.3734000027179718</v>
      </c>
      <c r="AN67" s="16">
        <v>9.0000003576278687E-2</v>
      </c>
      <c r="AO67" s="16">
        <v>0.66750001907348633</v>
      </c>
      <c r="AP67" s="16">
        <v>4</v>
      </c>
      <c r="AQ67" s="16">
        <f t="shared" si="48"/>
        <v>73.976450029999995</v>
      </c>
      <c r="AR67" s="16">
        <f t="shared" si="49"/>
        <v>73.97960003</v>
      </c>
      <c r="AS67" s="16">
        <f t="shared" si="50"/>
        <v>73.978025029999998</v>
      </c>
      <c r="AT67" s="16">
        <f t="shared" si="44"/>
        <v>3.1500000000001193E-3</v>
      </c>
      <c r="AU67" s="16">
        <f t="shared" si="45"/>
        <v>2</v>
      </c>
      <c r="AV67" s="44">
        <f t="shared" si="46"/>
        <v>8.0000000000000002E-3</v>
      </c>
      <c r="AW67" s="16">
        <f t="shared" si="51"/>
        <v>0</v>
      </c>
      <c r="AX67" s="44">
        <f t="shared" si="47"/>
        <v>0</v>
      </c>
      <c r="AY67" s="44">
        <f t="shared" si="52"/>
        <v>0</v>
      </c>
      <c r="AZ67" s="16">
        <v>0.4406999945640564</v>
      </c>
      <c r="BA67" s="16">
        <v>0.54119998216629028</v>
      </c>
      <c r="BB67" s="16">
        <v>0.16709999740123749</v>
      </c>
      <c r="BC67" s="16">
        <v>0.94539999961853027</v>
      </c>
      <c r="BU67" s="16">
        <v>3.0999999493360519E-2</v>
      </c>
      <c r="BV67" s="16">
        <v>0.23589999973773956</v>
      </c>
      <c r="BW67" s="16">
        <v>0.37400001287460327</v>
      </c>
      <c r="BX67" s="16">
        <v>0.38929998874664307</v>
      </c>
      <c r="BY67" s="16">
        <v>0.99190002679824829</v>
      </c>
      <c r="BZ67" s="16">
        <v>0.42590001225471497</v>
      </c>
      <c r="CA67" s="16">
        <v>0.83639997243881226</v>
      </c>
      <c r="CB67" s="16">
        <v>0.15449999272823334</v>
      </c>
      <c r="CC67" s="16">
        <v>0.4885999858379364</v>
      </c>
      <c r="CD67" s="16">
        <v>0.80900001525878906</v>
      </c>
      <c r="CE67" s="16">
        <v>63</v>
      </c>
      <c r="CF67" s="16">
        <f t="shared" si="14"/>
        <v>73.994</v>
      </c>
      <c r="CG67" s="16">
        <f t="shared" si="42"/>
        <v>63</v>
      </c>
      <c r="CH67" s="16">
        <f t="shared" si="15"/>
        <v>0.24039770939982913</v>
      </c>
      <c r="CI67" s="16">
        <f t="shared" si="39"/>
        <v>0.75960229060017093</v>
      </c>
      <c r="CJ67" s="16">
        <f t="shared" si="25"/>
        <v>0.25128846734995547</v>
      </c>
      <c r="CK67" s="16">
        <f t="shared" si="40"/>
        <v>-350.82679151262676</v>
      </c>
      <c r="CL67" s="16">
        <f t="shared" si="18"/>
        <v>-0.67323354694813253</v>
      </c>
      <c r="CM67" s="16">
        <v>0.31709998846054077</v>
      </c>
      <c r="CN67" s="16">
        <v>7.2099998593330383E-2</v>
      </c>
      <c r="CO67" s="16">
        <v>0.90700000524520874</v>
      </c>
      <c r="CP67" s="16">
        <v>0.29039999842643738</v>
      </c>
      <c r="CQ67" s="16">
        <v>0.9132000207901001</v>
      </c>
      <c r="CR67" s="16">
        <v>0.41290000081062317</v>
      </c>
      <c r="CS67" s="16">
        <v>0.74709999561309814</v>
      </c>
      <c r="CT67" s="16">
        <v>0.43230000138282776</v>
      </c>
      <c r="CU67" s="16">
        <v>0.75029999017715454</v>
      </c>
      <c r="CV67" s="16">
        <v>0.3628000020980835</v>
      </c>
    </row>
    <row r="68" spans="22:100" x14ac:dyDescent="0.35">
      <c r="V68" s="16">
        <v>64</v>
      </c>
      <c r="W68" s="16">
        <f t="shared" si="20"/>
        <v>73.997</v>
      </c>
      <c r="X68" s="16">
        <f t="shared" si="9"/>
        <v>0</v>
      </c>
      <c r="Y68" s="16">
        <f t="shared" si="10"/>
        <v>0</v>
      </c>
      <c r="AC68" s="27">
        <f>IF($C$36="","",$C$36)</f>
        <v>74.006</v>
      </c>
      <c r="AE68" s="27" t="s">
        <v>107</v>
      </c>
      <c r="AF68" s="27">
        <f>IF($B$26="","",$B$26)</f>
        <v>74.004000000000005</v>
      </c>
      <c r="AH68" s="27"/>
      <c r="AI68" s="27">
        <f>IF($E$20="","",$E$20)</f>
        <v>73.998000000000005</v>
      </c>
      <c r="AK68" s="27"/>
      <c r="AL68" s="27">
        <f>IF($E$17="","",$E$17)</f>
        <v>73.997</v>
      </c>
      <c r="AM68" s="16">
        <v>0.76389998197555542</v>
      </c>
      <c r="AN68" s="16">
        <v>3.2499998807907104E-2</v>
      </c>
      <c r="AO68" s="16">
        <v>0.24789999425411224</v>
      </c>
      <c r="AP68" s="16">
        <v>5</v>
      </c>
      <c r="AQ68" s="16">
        <f t="shared" si="48"/>
        <v>73.979600039999994</v>
      </c>
      <c r="AR68" s="16">
        <f t="shared" si="49"/>
        <v>73.982750039999999</v>
      </c>
      <c r="AS68" s="16">
        <f t="shared" si="50"/>
        <v>73.981175039999997</v>
      </c>
      <c r="AT68" s="16">
        <f t="shared" si="44"/>
        <v>3.1500000000001193E-3</v>
      </c>
      <c r="AU68" s="16">
        <f t="shared" si="45"/>
        <v>6</v>
      </c>
      <c r="AV68" s="44">
        <f t="shared" si="46"/>
        <v>2.4E-2</v>
      </c>
      <c r="AW68" s="16">
        <f t="shared" si="51"/>
        <v>4</v>
      </c>
      <c r="AX68" s="44">
        <f t="shared" si="47"/>
        <v>1.6E-2</v>
      </c>
      <c r="AY68" s="44">
        <f t="shared" si="52"/>
        <v>5.0793650793648872</v>
      </c>
      <c r="AZ68" s="16">
        <v>0.2257000058889389</v>
      </c>
      <c r="BA68" s="16">
        <v>0.3578999936580658</v>
      </c>
      <c r="BB68" s="16">
        <v>0.95209997892379761</v>
      </c>
      <c r="BC68" s="16">
        <v>0.63499999046325684</v>
      </c>
      <c r="BU68" s="16">
        <v>0.90479999780654907</v>
      </c>
      <c r="BV68" s="16">
        <v>0.76749998331069946</v>
      </c>
      <c r="BW68" s="16">
        <v>6.9799996912479401E-2</v>
      </c>
      <c r="BX68" s="16">
        <v>0.17949999868869781</v>
      </c>
      <c r="BY68" s="16">
        <v>0.73830002546310425</v>
      </c>
      <c r="BZ68" s="16">
        <v>0.58579999208450317</v>
      </c>
      <c r="CA68" s="16">
        <v>0.90920001268386841</v>
      </c>
      <c r="CB68" s="16">
        <v>2.8599999845027924E-2</v>
      </c>
      <c r="CC68" s="16">
        <v>0.33880001306533813</v>
      </c>
      <c r="CD68" s="16">
        <v>0.59119999408721924</v>
      </c>
      <c r="CE68" s="16">
        <v>64</v>
      </c>
      <c r="CF68" s="16">
        <f t="shared" si="14"/>
        <v>73.994</v>
      </c>
      <c r="CG68" s="16">
        <f t="shared" si="42"/>
        <v>64</v>
      </c>
      <c r="CH68" s="16">
        <f t="shared" si="15"/>
        <v>0.24039770939982913</v>
      </c>
      <c r="CI68" s="16">
        <f t="shared" si="39"/>
        <v>0.75960229060017093</v>
      </c>
      <c r="CJ68" s="16">
        <f t="shared" si="25"/>
        <v>0.25128846734995547</v>
      </c>
      <c r="CK68" s="16">
        <f t="shared" si="40"/>
        <v>-356.4400201768288</v>
      </c>
      <c r="CL68" s="16">
        <f t="shared" si="18"/>
        <v>-0.66072928061460767</v>
      </c>
      <c r="CM68" s="16">
        <v>0.72219997644424438</v>
      </c>
      <c r="CN68" s="16">
        <v>0.35179999470710754</v>
      </c>
      <c r="CO68" s="16">
        <v>0.33329999446868896</v>
      </c>
      <c r="CP68" s="16">
        <v>0.96539998054504395</v>
      </c>
      <c r="CQ68" s="16">
        <v>0.77670001983642578</v>
      </c>
      <c r="CR68" s="16">
        <v>0.90719997882843018</v>
      </c>
      <c r="CS68" s="16">
        <v>0.75989997386932373</v>
      </c>
      <c r="CT68" s="16">
        <v>0.65630000829696655</v>
      </c>
      <c r="CU68" s="16">
        <v>4.1099999099969864E-2</v>
      </c>
      <c r="CV68" s="16">
        <v>0.35240000486373901</v>
      </c>
    </row>
    <row r="69" spans="22:100" x14ac:dyDescent="0.35">
      <c r="V69" s="27">
        <v>65</v>
      </c>
      <c r="W69" s="16">
        <f t="shared" si="20"/>
        <v>74.012</v>
      </c>
      <c r="X69" s="16">
        <f t="shared" ref="X69:X132" si="53">IF(W69&lt;&gt;"",IF(W69&lt;UGW,1,0),"")</f>
        <v>0</v>
      </c>
      <c r="Y69" s="16">
        <f t="shared" ref="Y69:Y132" si="54">IF(W69&lt;&gt;"",IF(W69&gt;OGW,1,0),"")</f>
        <v>0</v>
      </c>
      <c r="AB69" s="27" t="s">
        <v>119</v>
      </c>
      <c r="AC69" s="27">
        <f>IF($B$37="","",$B$37)</f>
        <v>73.984999999999999</v>
      </c>
      <c r="AF69" s="27">
        <f>IF($C$26="","",$C$26)</f>
        <v>73.998999999999995</v>
      </c>
      <c r="AH69" s="27" t="s">
        <v>102</v>
      </c>
      <c r="AI69" s="27">
        <f>IF($B$21="","",$B$21)</f>
        <v>73.994</v>
      </c>
      <c r="AK69" s="27"/>
      <c r="AL69" s="27">
        <f>IF($F$17="","",$F$17)</f>
        <v>74.012</v>
      </c>
      <c r="AM69" s="16">
        <v>0.95870000123977661</v>
      </c>
      <c r="AN69" s="16">
        <v>0.70670002698898315</v>
      </c>
      <c r="AO69" s="16">
        <v>0.19959999620914459</v>
      </c>
      <c r="AP69" s="16">
        <v>6</v>
      </c>
      <c r="AQ69" s="16">
        <f t="shared" si="48"/>
        <v>73.982750049999993</v>
      </c>
      <c r="AR69" s="16">
        <f t="shared" si="49"/>
        <v>73.985900049999998</v>
      </c>
      <c r="AS69" s="16">
        <f t="shared" si="50"/>
        <v>73.984325049999995</v>
      </c>
      <c r="AT69" s="16">
        <f t="shared" si="44"/>
        <v>3.1500000000001193E-3</v>
      </c>
      <c r="AU69" s="16">
        <f t="shared" si="45"/>
        <v>20</v>
      </c>
      <c r="AV69" s="44">
        <f t="shared" si="46"/>
        <v>0.08</v>
      </c>
      <c r="AW69" s="16">
        <f t="shared" si="51"/>
        <v>14</v>
      </c>
      <c r="AX69" s="44">
        <f t="shared" si="47"/>
        <v>5.6000000000000001E-2</v>
      </c>
      <c r="AY69" s="44">
        <f t="shared" si="52"/>
        <v>17.777777777777104</v>
      </c>
      <c r="AZ69" s="16">
        <v>0.19750000536441803</v>
      </c>
      <c r="BA69" s="16">
        <v>0.7117999792098999</v>
      </c>
      <c r="BB69" s="16">
        <v>0.83230000734329224</v>
      </c>
      <c r="BC69" s="16">
        <v>0.91780000925064087</v>
      </c>
      <c r="BU69" s="16">
        <v>0.35870000720024109</v>
      </c>
      <c r="BV69" s="16">
        <v>7.8599996864795685E-2</v>
      </c>
      <c r="BW69" s="16">
        <v>0.86879998445510864</v>
      </c>
      <c r="BX69" s="16">
        <v>0.335999995470047</v>
      </c>
      <c r="BY69" s="16">
        <v>0.35830000042915344</v>
      </c>
      <c r="BZ69" s="16">
        <v>0.2070000022649765</v>
      </c>
      <c r="CA69" s="16">
        <v>0.35190001130104065</v>
      </c>
      <c r="CB69" s="16">
        <v>0.53149998188018799</v>
      </c>
      <c r="CC69" s="16">
        <v>8.7499998509883881E-2</v>
      </c>
      <c r="CD69" s="16">
        <v>0.32240000367164612</v>
      </c>
      <c r="CE69" s="16">
        <v>65</v>
      </c>
      <c r="CF69" s="16">
        <f t="shared" ref="CF69:CF132" si="55">IF(W69="",NA(),SMALL(xi,CG69))</f>
        <v>73.995000000000005</v>
      </c>
      <c r="CG69" s="16">
        <f t="shared" si="42"/>
        <v>65</v>
      </c>
      <c r="CH69" s="16">
        <f t="shared" ref="CH69:CH132" si="56">IF(W69="","",NORMSDIST((CF69-Mittelwert)/Standardabweichung)-0.00000001)</f>
        <v>0.27199967346967463</v>
      </c>
      <c r="CI69" s="16">
        <f t="shared" ref="CI69:CI100" si="57">IF(W69="","",1-CH69)</f>
        <v>0.72800032653032543</v>
      </c>
      <c r="CJ69" s="16">
        <f t="shared" ref="CJ69:CJ132" si="58">IF(W69="","",SMALL(BG,CG69))</f>
        <v>0.25128846734995547</v>
      </c>
      <c r="CK69" s="16">
        <f t="shared" ref="CK69:CK100" si="59">IF(W69="","",(2*CG69-1)*(LN(CJ69)+LN(CH69)))</f>
        <v>-346.12095013915859</v>
      </c>
      <c r="CL69" s="16">
        <f t="shared" ref="CL69:CL132" si="60">IF(W69="",NA(),NORMSINV((CG69-0.3)/(Anzahl+0.4)))</f>
        <v>-0.64832748168704868</v>
      </c>
      <c r="CM69" s="16">
        <v>0.34670001268386841</v>
      </c>
      <c r="CN69" s="16">
        <v>0.77380001544952393</v>
      </c>
      <c r="CO69" s="16">
        <v>0.93010002374649048</v>
      </c>
      <c r="CP69" s="16">
        <v>0.33579999208450317</v>
      </c>
      <c r="CQ69" s="16">
        <v>0.93290001153945923</v>
      </c>
      <c r="CR69" s="16">
        <v>0.38650000095367432</v>
      </c>
      <c r="CS69" s="16">
        <v>0.22800000011920929</v>
      </c>
      <c r="CT69" s="16">
        <v>0.28389999270439148</v>
      </c>
      <c r="CU69" s="16">
        <v>0.81220000982284546</v>
      </c>
      <c r="CV69" s="16">
        <v>0.82690000534057617</v>
      </c>
    </row>
    <row r="70" spans="22:100" x14ac:dyDescent="0.35">
      <c r="V70" s="16">
        <v>66</v>
      </c>
      <c r="W70" s="16">
        <f t="shared" ref="W70:W133" si="61">IF($AP$39=2,IF(AC70&lt;&gt;"",AC70,""),(IF($AP$39=3,IF(AF70&lt;&gt;"",AF70,""),(IF($AP$39=4,IF(AI70&lt;&gt;"",AI70,""),IF(AL70&lt;&gt;"",AL70,""))))))</f>
        <v>74.006</v>
      </c>
      <c r="X70" s="16">
        <f t="shared" si="53"/>
        <v>0</v>
      </c>
      <c r="Y70" s="16">
        <f t="shared" si="54"/>
        <v>0</v>
      </c>
      <c r="AC70" s="27">
        <f>IF($C$37="","",$C$37)</f>
        <v>74.003</v>
      </c>
      <c r="AE70" s="27"/>
      <c r="AF70" s="27">
        <f>IF($D$26="","",$D$26)</f>
        <v>73.989999999999995</v>
      </c>
      <c r="AI70" s="27">
        <f>IF($C$21="","",$C$21)</f>
        <v>74.012</v>
      </c>
      <c r="AK70" s="27" t="s">
        <v>95</v>
      </c>
      <c r="AL70" s="27">
        <f>IF($B$18="","",$B$18)</f>
        <v>74.006</v>
      </c>
      <c r="AM70" s="16">
        <v>0.92180001735687256</v>
      </c>
      <c r="AN70" s="16">
        <v>0.40799999237060547</v>
      </c>
      <c r="AO70" s="16">
        <v>7.4100002646446228E-2</v>
      </c>
      <c r="AP70" s="16">
        <v>7</v>
      </c>
      <c r="AQ70" s="16">
        <f t="shared" si="48"/>
        <v>73.985900059999992</v>
      </c>
      <c r="AR70" s="16">
        <f t="shared" si="49"/>
        <v>73.989050059999997</v>
      </c>
      <c r="AS70" s="16">
        <f t="shared" si="50"/>
        <v>73.987475059999994</v>
      </c>
      <c r="AT70" s="16">
        <f t="shared" si="44"/>
        <v>3.1500000000001193E-3</v>
      </c>
      <c r="AU70" s="16">
        <f t="shared" si="45"/>
        <v>30</v>
      </c>
      <c r="AV70" s="44">
        <f t="shared" si="46"/>
        <v>0.12</v>
      </c>
      <c r="AW70" s="16">
        <f t="shared" si="51"/>
        <v>10</v>
      </c>
      <c r="AX70" s="44">
        <f t="shared" si="47"/>
        <v>0.04</v>
      </c>
      <c r="AY70" s="44">
        <f t="shared" si="52"/>
        <v>12.698412698412218</v>
      </c>
      <c r="AZ70" s="16">
        <v>0.38920000195503235</v>
      </c>
      <c r="BA70" s="16">
        <v>0.44110000133514404</v>
      </c>
      <c r="BB70" s="16">
        <v>0.48120000958442688</v>
      </c>
      <c r="BC70" s="16">
        <v>0.21119999885559082</v>
      </c>
      <c r="BU70" s="16">
        <v>0.42890000343322754</v>
      </c>
      <c r="BV70" s="16">
        <v>0.2476000040769577</v>
      </c>
      <c r="BW70" s="16">
        <v>0.97269999980926514</v>
      </c>
      <c r="BX70" s="16">
        <v>0.94090002775192261</v>
      </c>
      <c r="BY70" s="16">
        <v>0.54339998960494995</v>
      </c>
      <c r="BZ70" s="16">
        <v>0.40239998698234558</v>
      </c>
      <c r="CA70" s="16">
        <v>0.26359999179840088</v>
      </c>
      <c r="CB70" s="16">
        <v>5.2900001406669617E-2</v>
      </c>
      <c r="CC70" s="16">
        <v>0.50340002775192261</v>
      </c>
      <c r="CD70" s="16">
        <v>0.883899986743927</v>
      </c>
      <c r="CE70" s="16">
        <v>66</v>
      </c>
      <c r="CF70" s="16">
        <f t="shared" si="55"/>
        <v>73.995000000000005</v>
      </c>
      <c r="CG70" s="16">
        <f t="shared" ref="CG70:CG101" si="62">IF(W70="","",1+CG69)</f>
        <v>66</v>
      </c>
      <c r="CH70" s="16">
        <f t="shared" si="56"/>
        <v>0.27199967346967463</v>
      </c>
      <c r="CI70" s="16">
        <f t="shared" si="57"/>
        <v>0.72800032653032543</v>
      </c>
      <c r="CJ70" s="16">
        <f t="shared" si="58"/>
        <v>0.25128846734995547</v>
      </c>
      <c r="CK70" s="16">
        <f t="shared" si="59"/>
        <v>-351.48716642038585</v>
      </c>
      <c r="CL70" s="16">
        <f t="shared" si="60"/>
        <v>-0.63602460742479328</v>
      </c>
      <c r="CM70" s="16">
        <v>0.98430001735687256</v>
      </c>
      <c r="CN70" s="16">
        <v>0.64480000734329224</v>
      </c>
      <c r="CO70" s="16">
        <v>0.71520000696182251</v>
      </c>
      <c r="CP70" s="16">
        <v>0.53570002317428589</v>
      </c>
      <c r="CQ70" s="16">
        <v>0.41679999232292175</v>
      </c>
      <c r="CR70" s="16">
        <v>0.43369999527931213</v>
      </c>
      <c r="CS70" s="16">
        <v>0.3400999903678894</v>
      </c>
      <c r="CT70" s="16">
        <v>0.93680000305175781</v>
      </c>
      <c r="CU70" s="16">
        <v>0.63660001754760742</v>
      </c>
      <c r="CV70" s="16">
        <v>0.75480002164840698</v>
      </c>
    </row>
    <row r="71" spans="22:100" x14ac:dyDescent="0.35">
      <c r="V71" s="27">
        <v>67</v>
      </c>
      <c r="W71" s="16">
        <f t="shared" si="61"/>
        <v>73.966999999999999</v>
      </c>
      <c r="X71" s="16">
        <f t="shared" si="53"/>
        <v>0</v>
      </c>
      <c r="Y71" s="16">
        <f t="shared" si="54"/>
        <v>0</v>
      </c>
      <c r="AB71" s="27" t="s">
        <v>120</v>
      </c>
      <c r="AC71" s="27">
        <f>IF($B$38="","",$B$38)</f>
        <v>74.007999999999996</v>
      </c>
      <c r="AE71" s="27" t="s">
        <v>109</v>
      </c>
      <c r="AF71" s="27">
        <f>IF($B$27="","",$B$27)</f>
        <v>74.010000000000005</v>
      </c>
      <c r="AH71" s="27"/>
      <c r="AI71" s="27">
        <f>IF($D$21="","",$D$21)</f>
        <v>73.986000000000004</v>
      </c>
      <c r="AL71" s="27">
        <f>IF($C$18="","",$C$18)</f>
        <v>73.966999999999999</v>
      </c>
      <c r="AM71" s="16">
        <v>0.68470001220703125</v>
      </c>
      <c r="AN71" s="16">
        <v>0.22949999570846558</v>
      </c>
      <c r="AO71" s="16">
        <v>2.930000051856041E-2</v>
      </c>
      <c r="AP71" s="16">
        <v>8</v>
      </c>
      <c r="AQ71" s="16">
        <f t="shared" si="48"/>
        <v>73.98905006999999</v>
      </c>
      <c r="AR71" s="16">
        <f t="shared" si="49"/>
        <v>73.992200069999996</v>
      </c>
      <c r="AS71" s="16">
        <f t="shared" si="50"/>
        <v>73.990625069999993</v>
      </c>
      <c r="AT71" s="16">
        <f t="shared" si="44"/>
        <v>3.1500000000001193E-3</v>
      </c>
      <c r="AU71" s="16">
        <f t="shared" si="45"/>
        <v>44</v>
      </c>
      <c r="AV71" s="44">
        <f t="shared" si="46"/>
        <v>0.17599999999999999</v>
      </c>
      <c r="AW71" s="16">
        <f t="shared" si="51"/>
        <v>14</v>
      </c>
      <c r="AX71" s="44">
        <f t="shared" si="47"/>
        <v>5.6000000000000001E-2</v>
      </c>
      <c r="AY71" s="44">
        <f t="shared" si="52"/>
        <v>17.777777777777104</v>
      </c>
      <c r="AZ71" s="16">
        <v>1.4700000174343586E-2</v>
      </c>
      <c r="BA71" s="16">
        <v>0.84179997444152832</v>
      </c>
      <c r="BB71" s="16">
        <v>0.19779999554157257</v>
      </c>
      <c r="BC71" s="16">
        <v>5.5100001394748688E-2</v>
      </c>
      <c r="BU71" s="16">
        <v>0.31290000677108765</v>
      </c>
      <c r="BV71" s="16">
        <v>0.86979997158050537</v>
      </c>
      <c r="BW71" s="16">
        <v>3.3700000494718552E-2</v>
      </c>
      <c r="BX71" s="16">
        <v>0.72549998760223389</v>
      </c>
      <c r="BY71" s="16">
        <v>3.7000000476837158E-2</v>
      </c>
      <c r="BZ71" s="16">
        <v>0.12929999828338623</v>
      </c>
      <c r="CA71" s="16">
        <v>0.20949999988079071</v>
      </c>
      <c r="CB71" s="16">
        <v>0.58499997854232788</v>
      </c>
      <c r="CC71" s="16">
        <v>0.54769998788833618</v>
      </c>
      <c r="CD71" s="16">
        <v>0.57969999313354492</v>
      </c>
      <c r="CE71" s="16">
        <v>67</v>
      </c>
      <c r="CF71" s="16">
        <f t="shared" si="55"/>
        <v>73.995000000000005</v>
      </c>
      <c r="CG71" s="16">
        <f t="shared" si="62"/>
        <v>67</v>
      </c>
      <c r="CH71" s="16">
        <f t="shared" si="56"/>
        <v>0.27199967346967463</v>
      </c>
      <c r="CI71" s="16">
        <f t="shared" si="57"/>
        <v>0.72800032653032543</v>
      </c>
      <c r="CJ71" s="16">
        <f t="shared" si="58"/>
        <v>0.2835955531314921</v>
      </c>
      <c r="CK71" s="16">
        <f t="shared" si="59"/>
        <v>-340.76735683215929</v>
      </c>
      <c r="CL71" s="16">
        <f t="shared" si="60"/>
        <v>-0.62381725888998463</v>
      </c>
      <c r="CM71" s="16">
        <v>0.16019999980926514</v>
      </c>
      <c r="CN71" s="16">
        <v>7.6999999582767487E-2</v>
      </c>
      <c r="CO71" s="16">
        <v>0.28949999809265137</v>
      </c>
      <c r="CP71" s="16">
        <v>0.9505000114440918</v>
      </c>
      <c r="CQ71" s="16">
        <v>0.51020002365112305</v>
      </c>
      <c r="CR71" s="16">
        <v>0.89060002565383911</v>
      </c>
      <c r="CS71" s="16">
        <v>0.50840002298355103</v>
      </c>
      <c r="CT71" s="16">
        <v>0.56550002098083496</v>
      </c>
      <c r="CU71" s="16">
        <v>9.9899999797344208E-2</v>
      </c>
      <c r="CV71" s="16">
        <v>6.679999828338623E-2</v>
      </c>
    </row>
    <row r="72" spans="22:100" x14ac:dyDescent="0.35">
      <c r="V72" s="16">
        <v>68</v>
      </c>
      <c r="W72" s="16">
        <f t="shared" si="61"/>
        <v>73.994</v>
      </c>
      <c r="X72" s="16">
        <f t="shared" si="53"/>
        <v>0</v>
      </c>
      <c r="Y72" s="16">
        <f t="shared" si="54"/>
        <v>0</v>
      </c>
      <c r="AC72" s="27">
        <f>IF($C$38="","",$C$38)</f>
        <v>73.995000000000005</v>
      </c>
      <c r="AF72" s="27">
        <f>IF($C$27="","",$C$27)</f>
        <v>73.989000000000004</v>
      </c>
      <c r="AH72" s="27"/>
      <c r="AI72" s="27">
        <f>IF($E$21="","",$E$21)</f>
        <v>74.004999999999995</v>
      </c>
      <c r="AK72" s="27"/>
      <c r="AL72" s="27">
        <f>IF($D$18="","",$D$18)</f>
        <v>73.994</v>
      </c>
      <c r="AM72" s="16">
        <v>0.39300000667572021</v>
      </c>
      <c r="AN72" s="16">
        <v>0.92170000076293945</v>
      </c>
      <c r="AO72" s="16">
        <v>0.25130000710487366</v>
      </c>
      <c r="AP72" s="16">
        <v>9</v>
      </c>
      <c r="AQ72" s="16">
        <f t="shared" si="48"/>
        <v>73.992200079999989</v>
      </c>
      <c r="AR72" s="16">
        <f t="shared" si="49"/>
        <v>73.995350079999994</v>
      </c>
      <c r="AS72" s="16">
        <f t="shared" si="50"/>
        <v>73.993775079999992</v>
      </c>
      <c r="AT72" s="16">
        <f t="shared" si="44"/>
        <v>3.1500000000001193E-3</v>
      </c>
      <c r="AU72" s="16">
        <f t="shared" si="45"/>
        <v>76</v>
      </c>
      <c r="AV72" s="44">
        <f t="shared" si="46"/>
        <v>0.30399999999999999</v>
      </c>
      <c r="AW72" s="16">
        <f t="shared" si="51"/>
        <v>32</v>
      </c>
      <c r="AX72" s="44">
        <f t="shared" si="47"/>
        <v>0.128</v>
      </c>
      <c r="AY72" s="44">
        <f t="shared" si="52"/>
        <v>40.634920634919098</v>
      </c>
      <c r="AZ72" s="16">
        <v>0.20280000567436218</v>
      </c>
      <c r="BA72" s="16">
        <v>0.46480000019073486</v>
      </c>
      <c r="BB72" s="16">
        <v>0.51690000295639038</v>
      </c>
      <c r="BC72" s="16">
        <v>0.28319999575614929</v>
      </c>
      <c r="BU72" s="16">
        <v>0.91610002517700195</v>
      </c>
      <c r="BV72" s="16">
        <v>0.41620001196861267</v>
      </c>
      <c r="BW72" s="16">
        <v>7.5800001621246338E-2</v>
      </c>
      <c r="BX72" s="16">
        <v>0.30500000715255737</v>
      </c>
      <c r="BY72" s="16">
        <v>0.93110001087188721</v>
      </c>
      <c r="BZ72" s="16">
        <v>0.29929998517036438</v>
      </c>
      <c r="CA72" s="16">
        <v>0.89249998331069946</v>
      </c>
      <c r="CB72" s="16">
        <v>0.70660001039505005</v>
      </c>
      <c r="CC72" s="16">
        <v>0.42080000042915344</v>
      </c>
      <c r="CD72" s="16">
        <v>0.99639999866485596</v>
      </c>
      <c r="CE72" s="16">
        <v>68</v>
      </c>
      <c r="CF72" s="16">
        <f t="shared" si="55"/>
        <v>73.995000000000005</v>
      </c>
      <c r="CG72" s="16">
        <f t="shared" si="62"/>
        <v>68</v>
      </c>
      <c r="CH72" s="16">
        <f t="shared" si="56"/>
        <v>0.27199967346967463</v>
      </c>
      <c r="CI72" s="16">
        <f t="shared" si="57"/>
        <v>0.72800032653032543</v>
      </c>
      <c r="CJ72" s="16">
        <f t="shared" si="58"/>
        <v>0.2835955531314921</v>
      </c>
      <c r="CK72" s="16">
        <f t="shared" si="59"/>
        <v>-345.89167798753016</v>
      </c>
      <c r="CL72" s="16">
        <f t="shared" si="60"/>
        <v>-0.61170217246620384</v>
      </c>
      <c r="CM72" s="16">
        <v>0.55260002613067627</v>
      </c>
      <c r="CN72" s="16">
        <v>0.72269999980926514</v>
      </c>
      <c r="CO72" s="16">
        <v>0.63340002298355103</v>
      </c>
      <c r="CP72" s="16">
        <v>0.8255000114440918</v>
      </c>
      <c r="CQ72" s="16">
        <v>0.91399997472763062</v>
      </c>
      <c r="CR72" s="16">
        <v>0.34189999103546143</v>
      </c>
      <c r="CS72" s="16">
        <v>0.91570001840591431</v>
      </c>
      <c r="CT72" s="16">
        <v>0.80909997224807739</v>
      </c>
      <c r="CU72" s="16">
        <v>0.7224000096321106</v>
      </c>
      <c r="CV72" s="16">
        <v>0.88969999551773071</v>
      </c>
    </row>
    <row r="73" spans="22:100" x14ac:dyDescent="0.35">
      <c r="V73" s="27">
        <v>69</v>
      </c>
      <c r="W73" s="16">
        <f t="shared" si="61"/>
        <v>74</v>
      </c>
      <c r="X73" s="16">
        <f t="shared" si="53"/>
        <v>0</v>
      </c>
      <c r="Y73" s="16">
        <f t="shared" si="54"/>
        <v>0</v>
      </c>
      <c r="AB73" s="27" t="s">
        <v>121</v>
      </c>
      <c r="AC73" s="27">
        <f>IF($B$39="","",$B$39)</f>
        <v>73.998000000000005</v>
      </c>
      <c r="AE73" s="27"/>
      <c r="AF73" s="27">
        <f>IF($D$27="","",$D$27)</f>
        <v>73.989999999999995</v>
      </c>
      <c r="AH73" s="27" t="s">
        <v>103</v>
      </c>
      <c r="AI73" s="27">
        <f>IF($B$22="","",$B$22)</f>
        <v>74.006</v>
      </c>
      <c r="AK73" s="27"/>
      <c r="AL73" s="27">
        <f>IF($E$18="","",$E$18)</f>
        <v>74</v>
      </c>
      <c r="AM73" s="16">
        <v>0.60360002517700195</v>
      </c>
      <c r="AN73" s="16">
        <v>1.5999999595806003E-3</v>
      </c>
      <c r="AO73" s="16">
        <v>0.62669998407363892</v>
      </c>
      <c r="AP73" s="16">
        <v>10</v>
      </c>
      <c r="AQ73" s="16">
        <f t="shared" si="48"/>
        <v>73.995350089999988</v>
      </c>
      <c r="AR73" s="16">
        <f t="shared" si="49"/>
        <v>73.998500089999993</v>
      </c>
      <c r="AS73" s="16">
        <f t="shared" si="50"/>
        <v>73.996925089999991</v>
      </c>
      <c r="AT73" s="16">
        <f t="shared" si="44"/>
        <v>3.1500000000001193E-3</v>
      </c>
      <c r="AU73" s="16">
        <f t="shared" si="45"/>
        <v>100</v>
      </c>
      <c r="AV73" s="44">
        <f t="shared" si="46"/>
        <v>0.4</v>
      </c>
      <c r="AW73" s="16">
        <f t="shared" si="51"/>
        <v>24</v>
      </c>
      <c r="AX73" s="44">
        <f t="shared" si="47"/>
        <v>9.6000000000000002E-2</v>
      </c>
      <c r="AY73" s="44">
        <f t="shared" si="52"/>
        <v>30.476190476189323</v>
      </c>
      <c r="AZ73" s="16">
        <v>0.98170000314712524</v>
      </c>
      <c r="BA73" s="16">
        <v>0.16300000250339508</v>
      </c>
      <c r="BB73" s="16">
        <v>6.7800000309944153E-2</v>
      </c>
      <c r="BC73" s="16">
        <v>0.44490000605583191</v>
      </c>
      <c r="BU73" s="16">
        <v>0.64899998903274536</v>
      </c>
      <c r="BV73" s="16">
        <v>0.84340000152587891</v>
      </c>
      <c r="BW73" s="16">
        <v>0.66710001230239868</v>
      </c>
      <c r="BX73" s="16">
        <v>0.66269999742507935</v>
      </c>
      <c r="BY73" s="16">
        <v>0.21310000121593475</v>
      </c>
      <c r="BZ73" s="16">
        <v>0.13750000298023224</v>
      </c>
      <c r="CA73" s="16">
        <v>7.5000002980232239E-2</v>
      </c>
      <c r="CB73" s="16">
        <v>0.81819999217987061</v>
      </c>
      <c r="CC73" s="16">
        <v>0.85920000076293945</v>
      </c>
      <c r="CD73" s="16">
        <v>0.11169999837875366</v>
      </c>
      <c r="CE73" s="16">
        <v>69</v>
      </c>
      <c r="CF73" s="16">
        <f t="shared" si="55"/>
        <v>73.995000000000005</v>
      </c>
      <c r="CG73" s="16">
        <f t="shared" si="62"/>
        <v>69</v>
      </c>
      <c r="CH73" s="16">
        <f t="shared" si="56"/>
        <v>0.27199967346967463</v>
      </c>
      <c r="CI73" s="16">
        <f t="shared" si="57"/>
        <v>0.72800032653032543</v>
      </c>
      <c r="CJ73" s="16">
        <f t="shared" si="58"/>
        <v>0.2835955531314921</v>
      </c>
      <c r="CK73" s="16">
        <f t="shared" si="59"/>
        <v>-351.01599914290097</v>
      </c>
      <c r="CL73" s="16">
        <f t="shared" si="60"/>
        <v>-0.59967621197845067</v>
      </c>
      <c r="CM73" s="16">
        <v>0.66530001163482666</v>
      </c>
      <c r="CN73" s="16">
        <v>0.75859999656677246</v>
      </c>
      <c r="CO73" s="16">
        <v>0.15459999442100525</v>
      </c>
      <c r="CP73" s="16">
        <v>0.12620000541210175</v>
      </c>
      <c r="CQ73" s="16">
        <v>0.16990000009536743</v>
      </c>
      <c r="CR73" s="16">
        <v>0.85030001401901245</v>
      </c>
      <c r="CS73" s="16">
        <v>0.31220000982284546</v>
      </c>
      <c r="CT73" s="16">
        <v>0.60460001230239868</v>
      </c>
      <c r="CU73" s="16">
        <v>0.13050000369548798</v>
      </c>
      <c r="CV73" s="16">
        <v>3.1199999153614044E-2</v>
      </c>
    </row>
    <row r="74" spans="22:100" x14ac:dyDescent="0.35">
      <c r="V74" s="16">
        <v>70</v>
      </c>
      <c r="W74" s="16">
        <f t="shared" si="61"/>
        <v>73.983999999999995</v>
      </c>
      <c r="X74" s="16">
        <f t="shared" si="53"/>
        <v>0</v>
      </c>
      <c r="Y74" s="16">
        <f t="shared" si="54"/>
        <v>0</v>
      </c>
      <c r="AC74" s="27">
        <f>IF($C$39="","",$C$39)</f>
        <v>74</v>
      </c>
      <c r="AE74" s="27" t="s">
        <v>110</v>
      </c>
      <c r="AF74" s="27">
        <f>IF($B$28="","",$B$28)</f>
        <v>74.015000000000001</v>
      </c>
      <c r="AI74" s="27">
        <f>IF($C$22="","",$C$22)</f>
        <v>74.010000000000005</v>
      </c>
      <c r="AK74" s="27"/>
      <c r="AL74" s="27">
        <f>IF($F$18="","",$F$18)</f>
        <v>73.983999999999995</v>
      </c>
      <c r="AM74" s="16">
        <v>0.83130002021789551</v>
      </c>
      <c r="AN74" s="16">
        <v>0.11209999769926071</v>
      </c>
      <c r="AO74" s="16">
        <v>0.66390001773834229</v>
      </c>
      <c r="AP74" s="16">
        <v>11</v>
      </c>
      <c r="AQ74" s="16">
        <f t="shared" si="48"/>
        <v>73.998500099999987</v>
      </c>
      <c r="AR74" s="16">
        <f t="shared" si="49"/>
        <v>74.001650099999992</v>
      </c>
      <c r="AS74" s="16">
        <f t="shared" si="50"/>
        <v>74.000075099999989</v>
      </c>
      <c r="AT74" s="16">
        <f t="shared" si="44"/>
        <v>3.1500000000001193E-3</v>
      </c>
      <c r="AU74" s="16">
        <f t="shared" si="45"/>
        <v>126</v>
      </c>
      <c r="AV74" s="44">
        <f t="shared" si="46"/>
        <v>0.504</v>
      </c>
      <c r="AW74" s="16">
        <f t="shared" si="51"/>
        <v>26</v>
      </c>
      <c r="AX74" s="44">
        <f t="shared" si="47"/>
        <v>0.104</v>
      </c>
      <c r="AY74" s="44">
        <f t="shared" si="52"/>
        <v>33.015873015871762</v>
      </c>
      <c r="AZ74" s="16">
        <v>0.51349997520446777</v>
      </c>
      <c r="BA74" s="16">
        <v>0.38760000467300415</v>
      </c>
      <c r="BB74" s="16">
        <v>0.68379998207092285</v>
      </c>
      <c r="BC74" s="16">
        <v>0.47749999165534973</v>
      </c>
      <c r="BU74" s="16">
        <v>0.47350001335144043</v>
      </c>
      <c r="BV74" s="16">
        <v>0.45249998569488525</v>
      </c>
      <c r="BW74" s="16">
        <v>0.34139999747276306</v>
      </c>
      <c r="BX74" s="16">
        <v>0.88459998369216919</v>
      </c>
      <c r="BY74" s="16">
        <v>0.56300002336502075</v>
      </c>
      <c r="BZ74" s="16">
        <v>0.79180002212524414</v>
      </c>
      <c r="CA74" s="16">
        <v>0.75069999694824219</v>
      </c>
      <c r="CB74" s="16">
        <v>0.62580001354217529</v>
      </c>
      <c r="CC74" s="16">
        <v>0.68229997158050537</v>
      </c>
      <c r="CD74" s="16">
        <v>0.65479999780654907</v>
      </c>
      <c r="CE74" s="16">
        <v>70</v>
      </c>
      <c r="CF74" s="16">
        <f t="shared" si="55"/>
        <v>73.995000000000005</v>
      </c>
      <c r="CG74" s="16">
        <f t="shared" si="62"/>
        <v>70</v>
      </c>
      <c r="CH74" s="16">
        <f t="shared" si="56"/>
        <v>0.27199967346967463</v>
      </c>
      <c r="CI74" s="16">
        <f t="shared" si="57"/>
        <v>0.72800032653032543</v>
      </c>
      <c r="CJ74" s="16">
        <f t="shared" si="58"/>
        <v>0.2835955531314921</v>
      </c>
      <c r="CK74" s="16">
        <f t="shared" si="59"/>
        <v>-356.14032029827177</v>
      </c>
      <c r="CL74" s="16">
        <f t="shared" si="60"/>
        <v>-0.58773636136319596</v>
      </c>
      <c r="CM74" s="16">
        <v>0.74879997968673706</v>
      </c>
      <c r="CN74" s="16">
        <v>0.1200999990105629</v>
      </c>
      <c r="CO74" s="16">
        <v>0.98390001058578491</v>
      </c>
      <c r="CP74" s="16">
        <v>0.6468999981880188</v>
      </c>
      <c r="CQ74" s="16">
        <v>0.33230000734329224</v>
      </c>
      <c r="CR74" s="16">
        <v>0.93999999761581421</v>
      </c>
      <c r="CS74" s="16">
        <v>6.2399998307228088E-2</v>
      </c>
      <c r="CT74" s="16">
        <v>4.6199999749660492E-2</v>
      </c>
      <c r="CU74" s="16">
        <v>0.47940000891685486</v>
      </c>
      <c r="CV74" s="16">
        <v>0.71380001306533813</v>
      </c>
    </row>
    <row r="75" spans="22:100" x14ac:dyDescent="0.35">
      <c r="V75" s="27">
        <v>71</v>
      </c>
      <c r="W75" s="16">
        <f t="shared" si="61"/>
        <v>74.012</v>
      </c>
      <c r="X75" s="16">
        <f t="shared" si="53"/>
        <v>0</v>
      </c>
      <c r="Y75" s="16">
        <f t="shared" si="54"/>
        <v>0</v>
      </c>
      <c r="AB75" s="27" t="s">
        <v>122</v>
      </c>
      <c r="AC75" s="27">
        <f>IF($B$40="","",$B$40)</f>
        <v>73.994</v>
      </c>
      <c r="AF75" s="27">
        <f>IF($C$28="","",$C$28)</f>
        <v>74.007999999999996</v>
      </c>
      <c r="AH75" s="27"/>
      <c r="AI75" s="27">
        <f>IF($D$22="","",$D$22)</f>
        <v>74.018000000000001</v>
      </c>
      <c r="AK75" s="27" t="s">
        <v>100</v>
      </c>
      <c r="AL75" s="27">
        <f>IF($B$19="","",$B$19)</f>
        <v>74.012</v>
      </c>
      <c r="AM75" s="16">
        <v>0.3458000123500824</v>
      </c>
      <c r="AN75" s="16">
        <v>0.63179999589920044</v>
      </c>
      <c r="AO75" s="16">
        <v>0.66519999504089355</v>
      </c>
      <c r="AP75" s="16">
        <v>12</v>
      </c>
      <c r="AQ75" s="16">
        <f t="shared" si="48"/>
        <v>74.001650109999986</v>
      </c>
      <c r="AR75" s="16">
        <f t="shared" si="49"/>
        <v>74.004800109999991</v>
      </c>
      <c r="AS75" s="16">
        <f t="shared" si="50"/>
        <v>74.003225109999988</v>
      </c>
      <c r="AT75" s="16">
        <f t="shared" si="44"/>
        <v>3.1500000000001193E-3</v>
      </c>
      <c r="AU75" s="16">
        <f t="shared" si="45"/>
        <v>152</v>
      </c>
      <c r="AV75" s="44">
        <f t="shared" si="46"/>
        <v>0.60799999999999998</v>
      </c>
      <c r="AW75" s="16">
        <f t="shared" si="51"/>
        <v>26</v>
      </c>
      <c r="AX75" s="44">
        <f t="shared" si="47"/>
        <v>0.104</v>
      </c>
      <c r="AY75" s="44">
        <f t="shared" si="52"/>
        <v>33.015873015871762</v>
      </c>
      <c r="AZ75" s="16">
        <v>0.57849997282028198</v>
      </c>
      <c r="BA75" s="16">
        <v>0.73549997806549072</v>
      </c>
      <c r="BB75" s="16">
        <v>0.76190000772476196</v>
      </c>
      <c r="BC75" s="16">
        <v>0.62760001420974731</v>
      </c>
      <c r="BU75" s="16">
        <v>0.2004999965429306</v>
      </c>
      <c r="BV75" s="16">
        <v>0.99889999628067017</v>
      </c>
      <c r="BW75" s="16">
        <v>0.27039998769760132</v>
      </c>
      <c r="BX75" s="16">
        <v>0.14329999685287476</v>
      </c>
      <c r="BY75" s="16">
        <v>0.39980000257492065</v>
      </c>
      <c r="BZ75" s="16">
        <v>0.19220000505447388</v>
      </c>
      <c r="CA75" s="16">
        <v>0.56679999828338623</v>
      </c>
      <c r="CB75" s="16">
        <v>0.87540000677108765</v>
      </c>
      <c r="CC75" s="16">
        <v>0.58960002660751343</v>
      </c>
      <c r="CD75" s="16">
        <v>0.71480000019073486</v>
      </c>
      <c r="CE75" s="16">
        <v>71</v>
      </c>
      <c r="CF75" s="16">
        <f t="shared" si="55"/>
        <v>73.995000000000005</v>
      </c>
      <c r="CG75" s="16">
        <f t="shared" si="62"/>
        <v>71</v>
      </c>
      <c r="CH75" s="16">
        <f t="shared" si="56"/>
        <v>0.27199967346967463</v>
      </c>
      <c r="CI75" s="16">
        <f t="shared" si="57"/>
        <v>0.72800032653032543</v>
      </c>
      <c r="CJ75" s="16">
        <f t="shared" si="58"/>
        <v>0.2835955531314921</v>
      </c>
      <c r="CK75" s="16">
        <f t="shared" si="59"/>
        <v>-361.26464145364258</v>
      </c>
      <c r="CL75" s="16">
        <f t="shared" si="60"/>
        <v>-0.57587971784225189</v>
      </c>
      <c r="CM75" s="16">
        <v>0.97280001640319824</v>
      </c>
      <c r="CN75" s="16">
        <v>0.98589998483657837</v>
      </c>
      <c r="CO75" s="16">
        <v>0.52289998531341553</v>
      </c>
      <c r="CP75" s="16">
        <v>0.37040001153945923</v>
      </c>
      <c r="CQ75" s="16">
        <v>0.89020001888275146</v>
      </c>
      <c r="CR75" s="16">
        <v>0.83170002698898315</v>
      </c>
      <c r="CS75" s="16">
        <v>0.44190001487731934</v>
      </c>
      <c r="CT75" s="16">
        <v>0.49459999799728394</v>
      </c>
      <c r="CU75" s="16">
        <v>0.1242000013589859</v>
      </c>
      <c r="CV75" s="16">
        <v>0.55949997901916504</v>
      </c>
    </row>
    <row r="76" spans="22:100" x14ac:dyDescent="0.35">
      <c r="V76" s="16">
        <v>72</v>
      </c>
      <c r="W76" s="16">
        <f t="shared" si="61"/>
        <v>74.013999999999996</v>
      </c>
      <c r="X76" s="16">
        <f t="shared" si="53"/>
        <v>0</v>
      </c>
      <c r="Y76" s="16">
        <f t="shared" si="54"/>
        <v>0</v>
      </c>
      <c r="AC76" s="27">
        <f>IF($C$40="","",$C$40)</f>
        <v>73.998000000000005</v>
      </c>
      <c r="AE76" s="27"/>
      <c r="AF76" s="27">
        <f>IF($D$28="","",$D$28)</f>
        <v>73.992999999999995</v>
      </c>
      <c r="AH76" s="27"/>
      <c r="AI76" s="27">
        <f>IF($E$22="","",$E$22)</f>
        <v>74.003</v>
      </c>
      <c r="AL76" s="27">
        <f>IF($C$19="","",$C$19)</f>
        <v>74.013999999999996</v>
      </c>
      <c r="AM76" s="16">
        <v>0.21870000660419464</v>
      </c>
      <c r="AN76" s="16">
        <v>0.53359997272491455</v>
      </c>
      <c r="AO76" s="16">
        <v>0.14910000562667847</v>
      </c>
      <c r="AP76" s="16">
        <v>13</v>
      </c>
      <c r="AQ76" s="16">
        <f t="shared" si="48"/>
        <v>74.004800119999985</v>
      </c>
      <c r="AR76" s="16">
        <f t="shared" si="49"/>
        <v>74.00795011999999</v>
      </c>
      <c r="AS76" s="16">
        <f t="shared" si="50"/>
        <v>74.006375119999987</v>
      </c>
      <c r="AT76" s="16">
        <f t="shared" si="44"/>
        <v>3.1500000000001193E-3</v>
      </c>
      <c r="AU76" s="16">
        <f t="shared" si="45"/>
        <v>184</v>
      </c>
      <c r="AV76" s="44">
        <f t="shared" si="46"/>
        <v>0.73599999999999999</v>
      </c>
      <c r="AW76" s="16">
        <f t="shared" si="51"/>
        <v>32</v>
      </c>
      <c r="AX76" s="44">
        <f t="shared" si="47"/>
        <v>0.128</v>
      </c>
      <c r="AY76" s="44">
        <f t="shared" si="52"/>
        <v>40.634920634919098</v>
      </c>
      <c r="AZ76" s="16">
        <v>0.3093000054359436</v>
      </c>
      <c r="BA76" s="16">
        <v>0.74589997529983521</v>
      </c>
      <c r="BB76" s="16">
        <v>0.87190002202987671</v>
      </c>
      <c r="BC76" s="16">
        <v>0.62360000610351563</v>
      </c>
      <c r="BU76" s="16">
        <v>3.6100000143051147E-2</v>
      </c>
      <c r="BV76" s="16">
        <v>5.130000039935112E-2</v>
      </c>
      <c r="BW76" s="16">
        <v>0.18520000576972961</v>
      </c>
      <c r="BX76" s="16">
        <v>0.93300002813339233</v>
      </c>
      <c r="BY76" s="16">
        <v>0.17890000343322754</v>
      </c>
      <c r="BZ76" s="16">
        <v>0.16040000319480896</v>
      </c>
      <c r="CA76" s="16">
        <v>0.49579998850822449</v>
      </c>
      <c r="CB76" s="16">
        <v>0.33739998936653137</v>
      </c>
      <c r="CC76" s="16">
        <v>0.20730000734329224</v>
      </c>
      <c r="CD76" s="16">
        <v>0.60079997777938843</v>
      </c>
      <c r="CE76" s="16">
        <v>72</v>
      </c>
      <c r="CF76" s="16">
        <f t="shared" si="55"/>
        <v>73.995000000000005</v>
      </c>
      <c r="CG76" s="16">
        <f t="shared" si="62"/>
        <v>72</v>
      </c>
      <c r="CH76" s="16">
        <f t="shared" si="56"/>
        <v>0.27199967346967463</v>
      </c>
      <c r="CI76" s="16">
        <f t="shared" si="57"/>
        <v>0.72800032653032543</v>
      </c>
      <c r="CJ76" s="16">
        <f t="shared" si="58"/>
        <v>0.2835955531314921</v>
      </c>
      <c r="CK76" s="16">
        <f t="shared" si="59"/>
        <v>-366.38896260901339</v>
      </c>
      <c r="CL76" s="16">
        <f t="shared" si="60"/>
        <v>-0.56410348555867751</v>
      </c>
      <c r="CM76" s="16">
        <v>0.84769999980926514</v>
      </c>
      <c r="CN76" s="16">
        <v>0.5121999979019165</v>
      </c>
      <c r="CO76" s="16">
        <v>0.24060000479221344</v>
      </c>
      <c r="CP76" s="16">
        <v>7.7399998903274536E-2</v>
      </c>
      <c r="CQ76" s="16">
        <v>0.93879997730255127</v>
      </c>
      <c r="CR76" s="16">
        <v>0.92659997940063477</v>
      </c>
      <c r="CS76" s="16">
        <v>0.18410000205039978</v>
      </c>
      <c r="CT76" s="16">
        <v>0.93660002946853638</v>
      </c>
      <c r="CU76" s="16">
        <v>0.54210001230239868</v>
      </c>
      <c r="CV76" s="16">
        <v>0.82410001754760742</v>
      </c>
    </row>
    <row r="77" spans="22:100" x14ac:dyDescent="0.35">
      <c r="V77" s="27">
        <v>73</v>
      </c>
      <c r="W77" s="16">
        <f t="shared" si="61"/>
        <v>73.998000000000005</v>
      </c>
      <c r="X77" s="16">
        <f t="shared" si="53"/>
        <v>0</v>
      </c>
      <c r="Y77" s="16">
        <f t="shared" si="54"/>
        <v>0</v>
      </c>
      <c r="AB77" s="27" t="s">
        <v>123</v>
      </c>
      <c r="AC77" s="27">
        <f>IF($B$41="","",$B$41)</f>
        <v>74.004000000000005</v>
      </c>
      <c r="AE77" s="27" t="s">
        <v>111</v>
      </c>
      <c r="AF77" s="27">
        <f>IF($B$29="","",$B$29)</f>
        <v>73.981999999999999</v>
      </c>
      <c r="AH77" s="27" t="s">
        <v>104</v>
      </c>
      <c r="AI77" s="27">
        <f>IF($B$23="","",$B$23)</f>
        <v>73.983999999999995</v>
      </c>
      <c r="AK77" s="27"/>
      <c r="AL77" s="27">
        <f>IF($D$19="","",$D$19)</f>
        <v>73.998000000000005</v>
      </c>
      <c r="AM77" s="16">
        <v>0.61989998817443848</v>
      </c>
      <c r="AN77" s="16">
        <v>0.49470001459121704</v>
      </c>
      <c r="AO77" s="16">
        <v>0.52139997482299805</v>
      </c>
      <c r="AP77" s="16">
        <v>14</v>
      </c>
      <c r="AQ77" s="16">
        <f t="shared" si="48"/>
        <v>74.007950129999983</v>
      </c>
      <c r="AR77" s="16">
        <f t="shared" si="49"/>
        <v>74.011100129999988</v>
      </c>
      <c r="AS77" s="16">
        <f t="shared" si="50"/>
        <v>74.009525129999986</v>
      </c>
      <c r="AT77" s="16">
        <f t="shared" si="44"/>
        <v>3.1500000000001193E-3</v>
      </c>
      <c r="AU77" s="16">
        <f t="shared" si="45"/>
        <v>210</v>
      </c>
      <c r="AV77" s="44">
        <f t="shared" si="46"/>
        <v>0.84</v>
      </c>
      <c r="AW77" s="16">
        <f t="shared" si="51"/>
        <v>26</v>
      </c>
      <c r="AX77" s="44">
        <f t="shared" si="47"/>
        <v>0.104</v>
      </c>
      <c r="AY77" s="44">
        <f t="shared" si="52"/>
        <v>33.015873015871762</v>
      </c>
      <c r="AZ77" s="16">
        <v>0.17560000717639923</v>
      </c>
      <c r="BA77" s="16">
        <v>0.94739997386932373</v>
      </c>
      <c r="BB77" s="16">
        <v>0.61570000648498535</v>
      </c>
      <c r="BC77" s="16">
        <v>9.6900001168251038E-2</v>
      </c>
      <c r="BU77" s="16">
        <v>0.37909999489784241</v>
      </c>
      <c r="BV77" s="16">
        <v>0.60140001773834229</v>
      </c>
      <c r="BW77" s="16">
        <v>0.54820001125335693</v>
      </c>
      <c r="BX77" s="16">
        <v>0.55339998006820679</v>
      </c>
      <c r="BY77" s="16">
        <v>0.93839997053146362</v>
      </c>
      <c r="BZ77" s="16">
        <v>0.76929998397827148</v>
      </c>
      <c r="CA77" s="16">
        <v>0.75690001249313354</v>
      </c>
      <c r="CB77" s="16">
        <v>4.1000001132488251E-2</v>
      </c>
      <c r="CC77" s="16">
        <v>0.38510000705718994</v>
      </c>
      <c r="CD77" s="16">
        <v>0.95090001821517944</v>
      </c>
      <c r="CE77" s="16">
        <v>73</v>
      </c>
      <c r="CF77" s="16">
        <f t="shared" si="55"/>
        <v>73.995000000000005</v>
      </c>
      <c r="CG77" s="16">
        <f t="shared" si="62"/>
        <v>73</v>
      </c>
      <c r="CH77" s="16">
        <f t="shared" si="56"/>
        <v>0.27199967346967463</v>
      </c>
      <c r="CI77" s="16">
        <f t="shared" si="57"/>
        <v>0.72800032653032543</v>
      </c>
      <c r="CJ77" s="16">
        <f t="shared" si="58"/>
        <v>0.2835955531314921</v>
      </c>
      <c r="CK77" s="16">
        <f t="shared" si="59"/>
        <v>-371.5132837643842</v>
      </c>
      <c r="CL77" s="16">
        <f t="shared" si="60"/>
        <v>-0.5524049696369091</v>
      </c>
      <c r="CM77" s="16">
        <v>0.89670002460479736</v>
      </c>
      <c r="CN77" s="16">
        <v>0.81709998846054077</v>
      </c>
      <c r="CO77" s="16">
        <v>0.72020000219345093</v>
      </c>
      <c r="CP77" s="16">
        <v>0.20579999685287476</v>
      </c>
      <c r="CQ77" s="16">
        <v>0.60199999809265137</v>
      </c>
      <c r="CR77" s="16">
        <v>0.54119998216629028</v>
      </c>
      <c r="CS77" s="16">
        <v>0.2775999903678894</v>
      </c>
      <c r="CT77" s="16">
        <v>0.59429997205734253</v>
      </c>
      <c r="CU77" s="16">
        <v>0.50429999828338623</v>
      </c>
      <c r="CV77" s="16">
        <v>0.881600022315979</v>
      </c>
    </row>
    <row r="78" spans="22:100" x14ac:dyDescent="0.35">
      <c r="V78" s="16">
        <v>74</v>
      </c>
      <c r="W78" s="16">
        <f t="shared" si="61"/>
        <v>73.998999999999995</v>
      </c>
      <c r="X78" s="16">
        <f t="shared" si="53"/>
        <v>0</v>
      </c>
      <c r="Y78" s="16">
        <f t="shared" si="54"/>
        <v>0</v>
      </c>
      <c r="AC78" s="27">
        <f>IF($C$41="","",$C$41)</f>
        <v>74</v>
      </c>
      <c r="AF78" s="27">
        <f>IF($C$29="","",$C$29)</f>
        <v>73.983999999999995</v>
      </c>
      <c r="AI78" s="27">
        <f>IF($C$23="","",$C$23)</f>
        <v>74.001999999999995</v>
      </c>
      <c r="AK78" s="27"/>
      <c r="AL78" s="27">
        <f>IF($E$19="","",$E$19)</f>
        <v>73.998999999999995</v>
      </c>
      <c r="AM78" s="16">
        <v>0.36509999632835388</v>
      </c>
      <c r="AN78" s="16">
        <v>0.25580000877380371</v>
      </c>
      <c r="AO78" s="16">
        <v>0.9976000189781189</v>
      </c>
      <c r="AP78" s="16">
        <v>15</v>
      </c>
      <c r="AQ78" s="16">
        <f t="shared" si="48"/>
        <v>74.011100139999982</v>
      </c>
      <c r="AR78" s="16">
        <f t="shared" si="49"/>
        <v>74.014250139999987</v>
      </c>
      <c r="AS78" s="16">
        <f t="shared" si="50"/>
        <v>74.012675139999985</v>
      </c>
      <c r="AT78" s="16">
        <f t="shared" si="44"/>
        <v>3.1500000000001193E-3</v>
      </c>
      <c r="AU78" s="16">
        <f t="shared" si="45"/>
        <v>226</v>
      </c>
      <c r="AV78" s="44">
        <f t="shared" si="46"/>
        <v>0.90400000000000003</v>
      </c>
      <c r="AW78" s="16">
        <f t="shared" si="51"/>
        <v>16</v>
      </c>
      <c r="AX78" s="44">
        <f t="shared" si="47"/>
        <v>6.4000000000000001E-2</v>
      </c>
      <c r="AY78" s="44">
        <f t="shared" si="52"/>
        <v>20.317460317459549</v>
      </c>
      <c r="AZ78" s="16">
        <v>0.21840000152587891</v>
      </c>
      <c r="BA78" s="16">
        <v>0.15469999611377716</v>
      </c>
      <c r="BB78" s="16">
        <v>0.7369999885559082</v>
      </c>
      <c r="BC78" s="16">
        <v>0.25429999828338623</v>
      </c>
      <c r="BU78" s="16">
        <v>0.86710000038146973</v>
      </c>
      <c r="BV78" s="16">
        <v>0.92309999465942383</v>
      </c>
      <c r="BW78" s="16">
        <v>0.97560000419616699</v>
      </c>
      <c r="BX78" s="16">
        <v>0.84439998865127563</v>
      </c>
      <c r="BY78" s="16">
        <v>9.66000035405159E-2</v>
      </c>
      <c r="BZ78" s="16">
        <v>0.95169997215270996</v>
      </c>
      <c r="CA78" s="16">
        <v>0.98860001564025879</v>
      </c>
      <c r="CB78" s="16">
        <v>0.75880002975463867</v>
      </c>
      <c r="CC78" s="16">
        <v>0.743399977684021</v>
      </c>
      <c r="CD78" s="16">
        <v>9.1799996793270111E-2</v>
      </c>
      <c r="CE78" s="16">
        <v>74</v>
      </c>
      <c r="CF78" s="16">
        <f t="shared" si="55"/>
        <v>73.995000000000005</v>
      </c>
      <c r="CG78" s="16">
        <f t="shared" si="62"/>
        <v>74</v>
      </c>
      <c r="CH78" s="16">
        <f t="shared" si="56"/>
        <v>0.27199967346967463</v>
      </c>
      <c r="CI78" s="16">
        <f t="shared" si="57"/>
        <v>0.72800032653032543</v>
      </c>
      <c r="CJ78" s="16">
        <f t="shared" si="58"/>
        <v>0.2835955531314921</v>
      </c>
      <c r="CK78" s="16">
        <f t="shared" si="59"/>
        <v>-376.63760491975501</v>
      </c>
      <c r="CL78" s="16">
        <f t="shared" si="60"/>
        <v>-0.54078157063285992</v>
      </c>
      <c r="CM78" s="16">
        <v>0.57749998569488525</v>
      </c>
      <c r="CN78" s="16">
        <v>0.21500000357627869</v>
      </c>
      <c r="CO78" s="16">
        <v>0.95590001344680786</v>
      </c>
      <c r="CP78" s="16">
        <v>0.96020001173019409</v>
      </c>
      <c r="CQ78" s="16">
        <v>0.70370000600814819</v>
      </c>
      <c r="CR78" s="16">
        <v>0.89120000600814819</v>
      </c>
      <c r="CS78" s="16">
        <v>1.2600000016391277E-2</v>
      </c>
      <c r="CT78" s="16">
        <v>0.78450000286102295</v>
      </c>
      <c r="CU78" s="16">
        <v>0.49779999256134033</v>
      </c>
      <c r="CV78" s="16">
        <v>0.95850002765655518</v>
      </c>
    </row>
    <row r="79" spans="22:100" x14ac:dyDescent="0.35">
      <c r="V79" s="27">
        <v>75</v>
      </c>
      <c r="W79" s="16">
        <f t="shared" si="61"/>
        <v>74.007000000000005</v>
      </c>
      <c r="X79" s="16">
        <f t="shared" si="53"/>
        <v>0</v>
      </c>
      <c r="Y79" s="16">
        <f t="shared" si="54"/>
        <v>0</v>
      </c>
      <c r="AB79" s="27" t="s">
        <v>124</v>
      </c>
      <c r="AC79" s="27">
        <f>IF($B$42="","",$B$42)</f>
        <v>73.983000000000004</v>
      </c>
      <c r="AE79" s="27"/>
      <c r="AF79" s="27">
        <f>IF($D$29="","",$D$29)</f>
        <v>73.995000000000005</v>
      </c>
      <c r="AH79" s="27"/>
      <c r="AI79" s="27">
        <f>IF($D$23="","",$D$23)</f>
        <v>74.003</v>
      </c>
      <c r="AK79" s="27"/>
      <c r="AL79" s="27">
        <f>IF($F$19="","",$F$19)</f>
        <v>74.007000000000005</v>
      </c>
      <c r="AM79" s="16">
        <v>0.71240001916885376</v>
      </c>
      <c r="AN79" s="16">
        <v>0.23039999604225159</v>
      </c>
      <c r="AO79" s="16">
        <v>0.77469998598098755</v>
      </c>
      <c r="AP79" s="16">
        <v>16</v>
      </c>
      <c r="AQ79" s="16">
        <f t="shared" si="48"/>
        <v>74.014250149999981</v>
      </c>
      <c r="AR79" s="16">
        <f t="shared" si="49"/>
        <v>74.017400149999986</v>
      </c>
      <c r="AS79" s="16">
        <f t="shared" si="50"/>
        <v>74.015825149999984</v>
      </c>
      <c r="AT79" s="16">
        <f t="shared" si="44"/>
        <v>3.1500000000001193E-3</v>
      </c>
      <c r="AU79" s="16">
        <f t="shared" si="45"/>
        <v>238</v>
      </c>
      <c r="AV79" s="44">
        <f t="shared" si="46"/>
        <v>0.95199999999999996</v>
      </c>
      <c r="AW79" s="16">
        <f t="shared" si="51"/>
        <v>12</v>
      </c>
      <c r="AX79" s="44">
        <f t="shared" si="47"/>
        <v>4.8000000000000001E-2</v>
      </c>
      <c r="AY79" s="44">
        <f t="shared" si="52"/>
        <v>15.238095238094662</v>
      </c>
      <c r="AZ79" s="16">
        <v>0.53439998626708984</v>
      </c>
      <c r="BA79" s="16">
        <v>1.5200000256299973E-2</v>
      </c>
      <c r="BB79" s="16">
        <v>0.48030000925064087</v>
      </c>
      <c r="BC79" s="16">
        <v>0.7994999885559082</v>
      </c>
      <c r="BU79" s="16">
        <v>0.6743999719619751</v>
      </c>
      <c r="BV79" s="16">
        <v>0.68180000782012939</v>
      </c>
      <c r="BW79" s="16">
        <v>0.90829998254776001</v>
      </c>
      <c r="BX79" s="16">
        <v>0.17000000178813934</v>
      </c>
      <c r="BY79" s="16">
        <v>0.4982999861240387</v>
      </c>
      <c r="BZ79" s="16">
        <v>0.36059999465942383</v>
      </c>
      <c r="CA79" s="16">
        <v>0.67009997367858887</v>
      </c>
      <c r="CB79" s="16">
        <v>0.74049997329711914</v>
      </c>
      <c r="CC79" s="16">
        <v>0.46970000863075256</v>
      </c>
      <c r="CD79" s="16">
        <v>0.6478000283241272</v>
      </c>
      <c r="CE79" s="16">
        <v>75</v>
      </c>
      <c r="CF79" s="16">
        <f t="shared" si="55"/>
        <v>73.995000000000005</v>
      </c>
      <c r="CG79" s="16">
        <f t="shared" si="62"/>
        <v>75</v>
      </c>
      <c r="CH79" s="16">
        <f t="shared" si="56"/>
        <v>0.27199967346967463</v>
      </c>
      <c r="CI79" s="16">
        <f t="shared" si="57"/>
        <v>0.72800032653032543</v>
      </c>
      <c r="CJ79" s="16">
        <f t="shared" si="58"/>
        <v>0.2835955531314921</v>
      </c>
      <c r="CK79" s="16">
        <f t="shared" si="59"/>
        <v>-381.76192607512587</v>
      </c>
      <c r="CL79" s="16">
        <f t="shared" si="60"/>
        <v>-0.52923077934290053</v>
      </c>
      <c r="CM79" s="16">
        <v>0.45410001277923584</v>
      </c>
      <c r="CN79" s="16">
        <v>0.70099997520446777</v>
      </c>
      <c r="CO79" s="16">
        <v>0.9002000093460083</v>
      </c>
      <c r="CP79" s="16">
        <v>0.6711999773979187</v>
      </c>
      <c r="CQ79" s="16">
        <v>0.6898999810218811</v>
      </c>
      <c r="CR79" s="16">
        <v>0.32609999179840088</v>
      </c>
      <c r="CS79" s="16">
        <v>0.27799999713897705</v>
      </c>
      <c r="CT79" s="16">
        <v>2.8200000524520874E-2</v>
      </c>
      <c r="CU79" s="16">
        <v>0.39730000495910645</v>
      </c>
      <c r="CV79" s="16">
        <v>0.11810000240802765</v>
      </c>
    </row>
    <row r="80" spans="22:100" x14ac:dyDescent="0.35">
      <c r="V80" s="16">
        <v>76</v>
      </c>
      <c r="W80" s="16">
        <f t="shared" si="61"/>
        <v>74</v>
      </c>
      <c r="X80" s="16">
        <f t="shared" si="53"/>
        <v>0</v>
      </c>
      <c r="Y80" s="16">
        <f t="shared" si="54"/>
        <v>0</v>
      </c>
      <c r="AC80" s="27">
        <f>IF($C$42="","",$C$42)</f>
        <v>74.001999999999995</v>
      </c>
      <c r="AE80" s="27" t="s">
        <v>112</v>
      </c>
      <c r="AF80" s="27">
        <f>IF($B$30="","",$B$30)</f>
        <v>74.03</v>
      </c>
      <c r="AH80" s="27"/>
      <c r="AI80" s="27">
        <f>IF($E$23="","",$E$23)</f>
        <v>74.004999999999995</v>
      </c>
      <c r="AK80" s="27" t="s">
        <v>101</v>
      </c>
      <c r="AL80" s="27">
        <f>IF($B$20="","",$B$20)</f>
        <v>74</v>
      </c>
      <c r="AM80" s="16">
        <v>0.40889999270439148</v>
      </c>
      <c r="AN80" s="16">
        <v>0.36419999599456787</v>
      </c>
      <c r="AO80" s="16">
        <v>0.4528999924659729</v>
      </c>
      <c r="AP80" s="16">
        <v>17</v>
      </c>
      <c r="AQ80" s="16">
        <f t="shared" si="48"/>
        <v>74.01740015999998</v>
      </c>
      <c r="AR80" s="16">
        <f t="shared" si="49"/>
        <v>74.020550159999985</v>
      </c>
      <c r="AS80" s="16">
        <f t="shared" si="50"/>
        <v>74.018975159999982</v>
      </c>
      <c r="AT80" s="16">
        <f t="shared" si="44"/>
        <v>3.1500000000001193E-3</v>
      </c>
      <c r="AU80" s="16">
        <f t="shared" si="45"/>
        <v>244</v>
      </c>
      <c r="AV80" s="44">
        <f t="shared" si="46"/>
        <v>0.97599999999999998</v>
      </c>
      <c r="AW80" s="16">
        <f t="shared" si="51"/>
        <v>6</v>
      </c>
      <c r="AX80" s="44">
        <f t="shared" si="47"/>
        <v>2.4E-2</v>
      </c>
      <c r="AY80" s="44">
        <f t="shared" si="52"/>
        <v>7.6190476190473309</v>
      </c>
      <c r="AZ80" s="16">
        <v>1.0099999606609344E-2</v>
      </c>
      <c r="BA80" s="16">
        <v>0.80659997463226318</v>
      </c>
      <c r="BB80" s="16">
        <v>0.2004999965429306</v>
      </c>
      <c r="BC80" s="16">
        <v>0.10540000349283218</v>
      </c>
      <c r="BU80" s="16">
        <v>5.7799998670816422E-2</v>
      </c>
      <c r="BV80" s="16">
        <v>0.2939000129699707</v>
      </c>
      <c r="BW80" s="16">
        <v>0.53460001945495605</v>
      </c>
      <c r="BX80" s="16">
        <v>0.6534000039100647</v>
      </c>
      <c r="BY80" s="16">
        <v>0.71210002899169922</v>
      </c>
      <c r="BZ80" s="16">
        <v>0.47760000824928284</v>
      </c>
      <c r="CA80" s="16">
        <v>0.79309999942779541</v>
      </c>
      <c r="CB80" s="16">
        <v>0.69809997081756592</v>
      </c>
      <c r="CC80" s="16">
        <v>0.36620000004768372</v>
      </c>
      <c r="CD80" s="16">
        <v>0.40059998631477356</v>
      </c>
      <c r="CE80" s="16">
        <v>76</v>
      </c>
      <c r="CF80" s="16">
        <f t="shared" si="55"/>
        <v>73.995000000000005</v>
      </c>
      <c r="CG80" s="16">
        <f t="shared" si="62"/>
        <v>76</v>
      </c>
      <c r="CH80" s="16">
        <f t="shared" si="56"/>
        <v>0.27199967346967463</v>
      </c>
      <c r="CI80" s="16">
        <f t="shared" si="57"/>
        <v>0.72800032653032543</v>
      </c>
      <c r="CJ80" s="16">
        <f t="shared" si="58"/>
        <v>0.2835955531314921</v>
      </c>
      <c r="CK80" s="16">
        <f t="shared" si="59"/>
        <v>-386.88624723049668</v>
      </c>
      <c r="CL80" s="16">
        <f t="shared" si="60"/>
        <v>-0.51775017194347117</v>
      </c>
      <c r="CM80" s="16">
        <v>0.61919999122619629</v>
      </c>
      <c r="CN80" s="16">
        <v>0.6851000189781189</v>
      </c>
      <c r="CO80" s="16">
        <v>0.26010000705718994</v>
      </c>
      <c r="CP80" s="16">
        <v>0.40439999103546143</v>
      </c>
      <c r="CQ80" s="16">
        <v>0.8004000186920166</v>
      </c>
      <c r="CR80" s="16">
        <v>0.81360000371932983</v>
      </c>
      <c r="CS80" s="16">
        <v>0.1080000028014183</v>
      </c>
      <c r="CT80" s="16">
        <v>0.40979999303817749</v>
      </c>
      <c r="CU80" s="16">
        <v>0.38699999451637268</v>
      </c>
      <c r="CV80" s="16">
        <v>0.49529999494552612</v>
      </c>
    </row>
    <row r="81" spans="22:100" x14ac:dyDescent="0.35">
      <c r="V81" s="27">
        <v>77</v>
      </c>
      <c r="W81" s="16">
        <f t="shared" si="61"/>
        <v>73.983999999999995</v>
      </c>
      <c r="X81" s="16">
        <f t="shared" si="53"/>
        <v>0</v>
      </c>
      <c r="Y81" s="16">
        <f t="shared" si="54"/>
        <v>0</v>
      </c>
      <c r="AB81" s="27" t="s">
        <v>125</v>
      </c>
      <c r="AC81" s="27">
        <f>IF($B$43="","",$B$43)</f>
        <v>74.006</v>
      </c>
      <c r="AF81" s="27">
        <f>IF($C$30="","",$C$30)</f>
        <v>74.001999999999995</v>
      </c>
      <c r="AH81" s="27" t="s">
        <v>105</v>
      </c>
      <c r="AI81" s="27">
        <f>IF($B$24="","",$B$24)</f>
        <v>74</v>
      </c>
      <c r="AL81" s="27">
        <f>IF($C$20="","",$C$20)</f>
        <v>73.983999999999995</v>
      </c>
      <c r="AM81" s="16">
        <v>0.98799997568130493</v>
      </c>
      <c r="AN81" s="16">
        <v>0.24469999969005585</v>
      </c>
      <c r="AO81" s="16">
        <v>0.70779997110366821</v>
      </c>
      <c r="AP81" s="16">
        <v>18</v>
      </c>
      <c r="AQ81" s="16">
        <f t="shared" si="48"/>
        <v>74.020550169999979</v>
      </c>
      <c r="AR81" s="16">
        <f t="shared" si="49"/>
        <v>74.023700169999984</v>
      </c>
      <c r="AS81" s="16">
        <f t="shared" si="50"/>
        <v>74.022125169999981</v>
      </c>
      <c r="AT81" s="16">
        <f t="shared" si="44"/>
        <v>3.1500000000001193E-3</v>
      </c>
      <c r="AU81" s="16">
        <f t="shared" si="45"/>
        <v>246</v>
      </c>
      <c r="AV81" s="44">
        <f t="shared" si="46"/>
        <v>0.98399999999999999</v>
      </c>
      <c r="AW81" s="16">
        <f t="shared" si="51"/>
        <v>2</v>
      </c>
      <c r="AX81" s="44">
        <f t="shared" si="47"/>
        <v>8.0000000000000002E-3</v>
      </c>
      <c r="AY81" s="44">
        <f t="shared" si="52"/>
        <v>2.5396825396824436</v>
      </c>
      <c r="AZ81" s="16">
        <v>0.30660000443458557</v>
      </c>
      <c r="BA81" s="16">
        <v>0.48320001363754272</v>
      </c>
      <c r="BB81" s="16">
        <v>0.2223999947309494</v>
      </c>
      <c r="BC81" s="16">
        <v>0.63539999723434448</v>
      </c>
      <c r="BU81" s="16">
        <v>0.15430000424385071</v>
      </c>
      <c r="BV81" s="16">
        <v>0.53630000352859497</v>
      </c>
      <c r="BW81" s="16">
        <v>0.96139997243881226</v>
      </c>
      <c r="BX81" s="16">
        <v>0.66049998998641968</v>
      </c>
      <c r="BY81" s="16">
        <v>0.57709997892379761</v>
      </c>
      <c r="BZ81" s="16">
        <v>0.97329998016357422</v>
      </c>
      <c r="CA81" s="16">
        <v>0.78430002927780151</v>
      </c>
      <c r="CB81" s="16">
        <v>3.9799999445676804E-2</v>
      </c>
      <c r="CC81" s="16">
        <v>0.14569999277591705</v>
      </c>
      <c r="CD81" s="16">
        <v>0.3986000120639801</v>
      </c>
      <c r="CE81" s="16">
        <v>77</v>
      </c>
      <c r="CF81" s="16">
        <f t="shared" si="55"/>
        <v>73.995999999999995</v>
      </c>
      <c r="CG81" s="16">
        <f t="shared" si="62"/>
        <v>77</v>
      </c>
      <c r="CH81" s="16">
        <f t="shared" si="56"/>
        <v>0.30554124366546442</v>
      </c>
      <c r="CI81" s="16">
        <f t="shared" si="57"/>
        <v>0.69445875633453558</v>
      </c>
      <c r="CJ81" s="16">
        <f t="shared" si="58"/>
        <v>0.31776930662512137</v>
      </c>
      <c r="CK81" s="16">
        <f t="shared" si="59"/>
        <v>-356.81131774813929</v>
      </c>
      <c r="CL81" s="16">
        <f t="shared" si="60"/>
        <v>-0.50633740543562411</v>
      </c>
      <c r="CM81" s="16">
        <v>0.36529999971389771</v>
      </c>
      <c r="CN81" s="16">
        <v>0.97680002450942993</v>
      </c>
      <c r="CO81" s="16">
        <v>0.54479998350143433</v>
      </c>
      <c r="CP81" s="16">
        <v>0.82059997320175171</v>
      </c>
      <c r="CQ81" s="16">
        <v>0.49099999666213989</v>
      </c>
      <c r="CR81" s="16">
        <v>0.67409998178482056</v>
      </c>
      <c r="CS81" s="16">
        <v>0.47960001230239868</v>
      </c>
      <c r="CT81" s="16">
        <v>0.18649999797344208</v>
      </c>
      <c r="CU81" s="16">
        <v>0.13279999792575836</v>
      </c>
      <c r="CV81" s="16">
        <v>0.78039997816085815</v>
      </c>
    </row>
    <row r="82" spans="22:100" x14ac:dyDescent="0.35">
      <c r="V82" s="16">
        <v>78</v>
      </c>
      <c r="W82" s="16">
        <f t="shared" si="61"/>
        <v>74.004999999999995</v>
      </c>
      <c r="X82" s="16">
        <f t="shared" si="53"/>
        <v>0</v>
      </c>
      <c r="Y82" s="16">
        <f t="shared" si="54"/>
        <v>0</v>
      </c>
      <c r="AC82" s="27">
        <f>IF($C$43="","",$C$43)</f>
        <v>73.966999999999999</v>
      </c>
      <c r="AE82" s="27"/>
      <c r="AF82" s="27">
        <f>IF($D$30="","",$D$30)</f>
        <v>74.019000000000005</v>
      </c>
      <c r="AI82" s="27">
        <f>IF($C$24="","",$C$24)</f>
        <v>74.010000000000005</v>
      </c>
      <c r="AK82" s="27"/>
      <c r="AL82" s="27">
        <f>IF($D$20="","",$D$20)</f>
        <v>74.004999999999995</v>
      </c>
      <c r="AM82" s="16">
        <v>0.31619998812675476</v>
      </c>
      <c r="AN82" s="16">
        <v>0.46000000834465027</v>
      </c>
      <c r="AO82" s="16">
        <v>0.21199999749660492</v>
      </c>
      <c r="AP82" s="16">
        <v>19</v>
      </c>
      <c r="AQ82" s="16">
        <f t="shared" si="48"/>
        <v>74.023700179999977</v>
      </c>
      <c r="AR82" s="16">
        <f t="shared" si="49"/>
        <v>74.026850179999983</v>
      </c>
      <c r="AS82" s="16">
        <f t="shared" si="50"/>
        <v>74.02527517999998</v>
      </c>
      <c r="AT82" s="16">
        <f t="shared" si="44"/>
        <v>3.1500000000001193E-3</v>
      </c>
      <c r="AU82" s="16">
        <f t="shared" si="45"/>
        <v>248</v>
      </c>
      <c r="AV82" s="44">
        <f t="shared" si="46"/>
        <v>0.99199999999999999</v>
      </c>
      <c r="AW82" s="16">
        <f t="shared" si="51"/>
        <v>2</v>
      </c>
      <c r="AX82" s="44">
        <f t="shared" si="47"/>
        <v>8.0000000000000002E-3</v>
      </c>
      <c r="AY82" s="44">
        <f t="shared" si="52"/>
        <v>2.5396825396824436</v>
      </c>
      <c r="AZ82" s="16">
        <v>9.3800000846385956E-2</v>
      </c>
      <c r="BA82" s="16">
        <v>0.97280001640319824</v>
      </c>
      <c r="BB82" s="16">
        <v>0.94950002431869507</v>
      </c>
      <c r="BC82" s="16">
        <v>0.61589998006820679</v>
      </c>
      <c r="BU82" s="16">
        <v>2.759999968111515E-2</v>
      </c>
      <c r="BV82" s="16">
        <v>0.40549999475479126</v>
      </c>
      <c r="BW82" s="16">
        <v>0.63690000772476196</v>
      </c>
      <c r="BX82" s="16">
        <v>0.53519999980926514</v>
      </c>
      <c r="BY82" s="16">
        <v>0.99959999322891235</v>
      </c>
      <c r="BZ82" s="16">
        <v>0.3158000111579895</v>
      </c>
      <c r="CA82" s="16">
        <v>0.67650002241134644</v>
      </c>
      <c r="CB82" s="16">
        <v>0.35420000553131104</v>
      </c>
      <c r="CC82" s="16">
        <v>0.97949999570846558</v>
      </c>
      <c r="CD82" s="16">
        <v>0.31589999794960022</v>
      </c>
      <c r="CE82" s="16">
        <v>78</v>
      </c>
      <c r="CF82" s="16">
        <f t="shared" si="55"/>
        <v>73.995999999999995</v>
      </c>
      <c r="CG82" s="16">
        <f t="shared" si="62"/>
        <v>78</v>
      </c>
      <c r="CH82" s="16">
        <f t="shared" si="56"/>
        <v>0.30554124366546442</v>
      </c>
      <c r="CI82" s="16">
        <f t="shared" si="57"/>
        <v>0.69445875633453558</v>
      </c>
      <c r="CJ82" s="16">
        <f t="shared" si="58"/>
        <v>0.31776930662512137</v>
      </c>
      <c r="CK82" s="16">
        <f t="shared" si="59"/>
        <v>-361.47551798014109</v>
      </c>
      <c r="CL82" s="16">
        <f t="shared" si="60"/>
        <v>-0.49499021337107285</v>
      </c>
      <c r="CM82" s="16">
        <v>0.10719999670982361</v>
      </c>
      <c r="CN82" s="16">
        <v>1.9500000402331352E-2</v>
      </c>
      <c r="CO82" s="16">
        <v>0.36179998517036438</v>
      </c>
      <c r="CP82" s="16">
        <v>0.28439998626708984</v>
      </c>
      <c r="CQ82" s="16">
        <v>0.10520000010728836</v>
      </c>
      <c r="CR82" s="16">
        <v>0.56459999084472656</v>
      </c>
      <c r="CS82" s="16">
        <v>0.35859999060630798</v>
      </c>
      <c r="CT82" s="16">
        <v>0.64789998531341553</v>
      </c>
      <c r="CU82" s="16">
        <v>0.20350000262260437</v>
      </c>
      <c r="CV82" s="16">
        <v>0.95370000600814819</v>
      </c>
    </row>
    <row r="83" spans="22:100" x14ac:dyDescent="0.35">
      <c r="V83" s="27">
        <v>79</v>
      </c>
      <c r="W83" s="16">
        <f t="shared" si="61"/>
        <v>73.998000000000005</v>
      </c>
      <c r="X83" s="16">
        <f t="shared" si="53"/>
        <v>0</v>
      </c>
      <c r="Y83" s="16">
        <f t="shared" si="54"/>
        <v>0</v>
      </c>
      <c r="AB83" s="27" t="s">
        <v>126</v>
      </c>
      <c r="AC83" s="27">
        <f>IF($B$44="","",$B$44)</f>
        <v>74.012</v>
      </c>
      <c r="AE83" s="27" t="s">
        <v>113</v>
      </c>
      <c r="AF83" s="27">
        <f>IF($B$31="","",$B$31)</f>
        <v>73.995000000000005</v>
      </c>
      <c r="AH83" s="27"/>
      <c r="AI83" s="27">
        <f>IF($D$24="","",$D$24)</f>
        <v>74.013000000000005</v>
      </c>
      <c r="AK83" s="27"/>
      <c r="AL83" s="27">
        <f>IF($E$20="","",$E$20)</f>
        <v>73.998000000000005</v>
      </c>
      <c r="AM83" s="16">
        <v>0.38980001211166382</v>
      </c>
      <c r="AN83" s="16">
        <v>0.20890000462532043</v>
      </c>
      <c r="AO83" s="16">
        <v>0.80680000782012939</v>
      </c>
      <c r="AP83" s="16">
        <v>20</v>
      </c>
      <c r="AQ83" s="16">
        <f t="shared" si="48"/>
        <v>74.026850189999976</v>
      </c>
      <c r="AR83" s="16">
        <f t="shared" si="49"/>
        <v>74.030000189999981</v>
      </c>
      <c r="AS83" s="16">
        <f t="shared" si="50"/>
        <v>74.028425189999979</v>
      </c>
      <c r="AT83" s="16">
        <f t="shared" si="44"/>
        <v>3.1500000000001193E-3</v>
      </c>
      <c r="AU83" s="16">
        <f t="shared" si="45"/>
        <v>250</v>
      </c>
      <c r="AV83" s="44">
        <f t="shared" si="46"/>
        <v>1</v>
      </c>
      <c r="AW83" s="16">
        <f t="shared" si="51"/>
        <v>2</v>
      </c>
      <c r="AX83" s="44">
        <f t="shared" si="47"/>
        <v>8.0000000000000002E-3</v>
      </c>
      <c r="AY83" s="44">
        <f t="shared" si="52"/>
        <v>2.5396825396824436</v>
      </c>
      <c r="AZ83" s="16">
        <v>0.53479999303817749</v>
      </c>
      <c r="BA83" s="16">
        <v>0.72399997711181641</v>
      </c>
      <c r="BB83" s="16">
        <v>0.22419999539852142</v>
      </c>
      <c r="BC83" s="16">
        <v>0.95759999752044678</v>
      </c>
      <c r="BU83" s="16">
        <v>0.9649999737739563</v>
      </c>
      <c r="BV83" s="16">
        <v>0.22699999809265137</v>
      </c>
      <c r="BW83" s="16">
        <v>2.1600000560283661E-2</v>
      </c>
      <c r="BX83" s="16">
        <v>0.58310002088546753</v>
      </c>
      <c r="BY83" s="16">
        <v>3.9999998989515007E-4</v>
      </c>
      <c r="BZ83" s="16">
        <v>0.6305999755859375</v>
      </c>
      <c r="CA83" s="16">
        <v>0.53090000152587891</v>
      </c>
      <c r="CB83" s="16">
        <v>0.1453000009059906</v>
      </c>
      <c r="CC83" s="16">
        <v>0.29350000619888306</v>
      </c>
      <c r="CD83" s="16">
        <v>6.2199998646974564E-2</v>
      </c>
      <c r="CE83" s="16">
        <v>79</v>
      </c>
      <c r="CF83" s="16">
        <f t="shared" si="55"/>
        <v>73.995999999999995</v>
      </c>
      <c r="CG83" s="16">
        <f t="shared" si="62"/>
        <v>79</v>
      </c>
      <c r="CH83" s="16">
        <f t="shared" si="56"/>
        <v>0.30554124366546442</v>
      </c>
      <c r="CI83" s="16">
        <f t="shared" si="57"/>
        <v>0.69445875633453558</v>
      </c>
      <c r="CJ83" s="16">
        <f t="shared" si="58"/>
        <v>0.31776930662512137</v>
      </c>
      <c r="CK83" s="16">
        <f t="shared" si="59"/>
        <v>-366.1397182121429</v>
      </c>
      <c r="CL83" s="16">
        <f t="shared" si="60"/>
        <v>-0.48370640183838504</v>
      </c>
      <c r="CM83" s="16">
        <v>0.55349999666213989</v>
      </c>
      <c r="CN83" s="16">
        <v>0.37459999322891235</v>
      </c>
      <c r="CO83" s="16">
        <v>0.96429997682571411</v>
      </c>
      <c r="CP83" s="16">
        <v>0.22400000691413879</v>
      </c>
      <c r="CQ83" s="16">
        <v>0.79600000381469727</v>
      </c>
      <c r="CR83" s="16">
        <v>0.71359997987747192</v>
      </c>
      <c r="CS83" s="16">
        <v>0.99720001220703125</v>
      </c>
      <c r="CT83" s="16">
        <v>0.22499999403953552</v>
      </c>
      <c r="CU83" s="16">
        <v>0.743399977684021</v>
      </c>
      <c r="CV83" s="16">
        <v>0.27009999752044678</v>
      </c>
    </row>
    <row r="84" spans="22:100" x14ac:dyDescent="0.35">
      <c r="V84" s="16">
        <v>80</v>
      </c>
      <c r="W84" s="16">
        <f t="shared" si="61"/>
        <v>73.995999999999995</v>
      </c>
      <c r="X84" s="16">
        <f t="shared" si="53"/>
        <v>0</v>
      </c>
      <c r="Y84" s="16">
        <f t="shared" si="54"/>
        <v>0</v>
      </c>
      <c r="AC84" s="27">
        <f>IF($C$44="","",$C$44)</f>
        <v>74.013999999999996</v>
      </c>
      <c r="AF84" s="27">
        <f>IF($C$31="","",$C$31)</f>
        <v>73.992000000000004</v>
      </c>
      <c r="AH84" s="27"/>
      <c r="AI84" s="27">
        <f>IF($E$24="","",$E$24)</f>
        <v>74.02</v>
      </c>
      <c r="AK84" s="27"/>
      <c r="AL84" s="27">
        <f>IF($F$20="","",$F$20)</f>
        <v>73.995999999999995</v>
      </c>
      <c r="AM84" s="16">
        <v>0.38159999251365662</v>
      </c>
      <c r="AN84" s="16">
        <v>0.15979999303817749</v>
      </c>
      <c r="AO84" s="16">
        <v>0.9244999885559082</v>
      </c>
      <c r="AP84" s="16">
        <v>1.9999999552965164E-2</v>
      </c>
      <c r="AQ84" s="16">
        <v>0.5023999810218811</v>
      </c>
      <c r="AR84" s="16">
        <v>0.93650001287460327</v>
      </c>
      <c r="AS84" s="16">
        <v>0.42779999971389771</v>
      </c>
      <c r="AT84" s="16">
        <v>0.26039999723434448</v>
      </c>
      <c r="AU84" s="16">
        <v>0.78039997816085815</v>
      </c>
      <c r="AV84" s="16">
        <v>0.35460001230239868</v>
      </c>
      <c r="AW84" s="16">
        <v>0.66689997911453247</v>
      </c>
      <c r="AX84" s="16">
        <v>0.31299999356269836</v>
      </c>
      <c r="AY84" s="16">
        <v>0.56339997053146362</v>
      </c>
      <c r="AZ84" s="16">
        <v>0.43349999189376831</v>
      </c>
      <c r="BA84" s="16">
        <v>0.39620000123977661</v>
      </c>
      <c r="BB84" s="16">
        <v>0.47679999470710754</v>
      </c>
      <c r="BC84" s="16">
        <v>0.26660001277923584</v>
      </c>
      <c r="BU84" s="16">
        <v>0.12880000472068787</v>
      </c>
      <c r="BV84" s="16">
        <v>0.4560999870300293</v>
      </c>
      <c r="BW84" s="16">
        <v>4.7600001096725464E-2</v>
      </c>
      <c r="BX84" s="16">
        <v>0.74040001630783081</v>
      </c>
      <c r="BY84" s="16">
        <v>0.69789999723434448</v>
      </c>
      <c r="BZ84" s="16">
        <v>0.40529999136924744</v>
      </c>
      <c r="CA84" s="16">
        <v>0.48059999942779541</v>
      </c>
      <c r="CB84" s="16">
        <v>0.8499000072479248</v>
      </c>
      <c r="CC84" s="16">
        <v>0.39390000700950623</v>
      </c>
      <c r="CD84" s="16">
        <v>0.49329999089241028</v>
      </c>
      <c r="CE84" s="16">
        <v>80</v>
      </c>
      <c r="CF84" s="16">
        <f t="shared" si="55"/>
        <v>73.995999999999995</v>
      </c>
      <c r="CG84" s="16">
        <f t="shared" si="62"/>
        <v>80</v>
      </c>
      <c r="CH84" s="16">
        <f t="shared" si="56"/>
        <v>0.30554124366546442</v>
      </c>
      <c r="CI84" s="16">
        <f t="shared" si="57"/>
        <v>0.69445875633453558</v>
      </c>
      <c r="CJ84" s="16">
        <f t="shared" si="58"/>
        <v>0.31776930662512137</v>
      </c>
      <c r="CK84" s="16">
        <f t="shared" si="59"/>
        <v>-370.80391844414476</v>
      </c>
      <c r="CL84" s="16">
        <f t="shared" si="60"/>
        <v>-0.47248384568979829</v>
      </c>
      <c r="CM84" s="16">
        <v>0.93849998712539673</v>
      </c>
      <c r="CN84" s="16">
        <v>0.56019997596740723</v>
      </c>
      <c r="CO84" s="16">
        <v>0.26039999723434448</v>
      </c>
      <c r="CP84" s="16">
        <v>0.15199999511241913</v>
      </c>
      <c r="CQ84" s="16">
        <v>0.43819999694824219</v>
      </c>
      <c r="CR84" s="16">
        <v>0.88370001316070557</v>
      </c>
      <c r="CS84" s="16">
        <v>7.2200000286102295E-2</v>
      </c>
      <c r="CT84" s="16">
        <v>0.61909997463226318</v>
      </c>
      <c r="CU84" s="16">
        <v>0.57920002937316895</v>
      </c>
      <c r="CV84" s="16">
        <v>8.3999998867511749E-2</v>
      </c>
    </row>
    <row r="85" spans="22:100" x14ac:dyDescent="0.35">
      <c r="V85" s="27">
        <v>81</v>
      </c>
      <c r="W85" s="16">
        <f t="shared" si="61"/>
        <v>73.994</v>
      </c>
      <c r="X85" s="16">
        <f t="shared" si="53"/>
        <v>0</v>
      </c>
      <c r="Y85" s="16">
        <f t="shared" si="54"/>
        <v>0</v>
      </c>
      <c r="AB85" s="27" t="s">
        <v>127</v>
      </c>
      <c r="AC85" s="27">
        <f>IF($B$45="","",$B$45)</f>
        <v>74</v>
      </c>
      <c r="AE85" s="27"/>
      <c r="AF85" s="27">
        <f>IF($D$31="","",$D$31)</f>
        <v>74.001000000000005</v>
      </c>
      <c r="AH85" s="27" t="s">
        <v>106</v>
      </c>
      <c r="AI85" s="27">
        <f>IF($B$25="","",$B$25)</f>
        <v>73.981999999999999</v>
      </c>
      <c r="AK85" s="27" t="s">
        <v>102</v>
      </c>
      <c r="AL85" s="27">
        <f>IF($B$21="","",$B$21)</f>
        <v>73.994</v>
      </c>
      <c r="AM85" s="16">
        <v>0.85140001773834229</v>
      </c>
      <c r="AN85" s="16">
        <v>0.39089998602867126</v>
      </c>
      <c r="AO85" s="16">
        <v>0.18479999899864197</v>
      </c>
      <c r="AP85" s="16">
        <v>0.75360000133514404</v>
      </c>
      <c r="AQ85" s="16">
        <v>0.63289999961853027</v>
      </c>
      <c r="AR85" s="16">
        <v>0.92580002546310425</v>
      </c>
      <c r="AS85" s="16">
        <v>0.19269999861717224</v>
      </c>
      <c r="AT85" s="16">
        <v>0.14239999651908875</v>
      </c>
      <c r="AU85" s="16">
        <v>0.47949999570846558</v>
      </c>
      <c r="AV85" s="16">
        <v>0.59710001945495605</v>
      </c>
      <c r="AW85" s="16">
        <v>0.79519999027252197</v>
      </c>
      <c r="AX85" s="16">
        <v>0.73549997806549072</v>
      </c>
      <c r="AY85" s="16">
        <v>0.74830001592636108</v>
      </c>
      <c r="AZ85" s="16">
        <v>0.89639997482299805</v>
      </c>
      <c r="BA85" s="16">
        <v>0.830299973487854</v>
      </c>
      <c r="BB85" s="16">
        <v>8.1600002944469452E-2</v>
      </c>
      <c r="BC85" s="16">
        <v>0.60589998960494995</v>
      </c>
      <c r="BU85" s="16">
        <v>0.72759997844696045</v>
      </c>
      <c r="BV85" s="16">
        <v>0.59600001573562622</v>
      </c>
      <c r="BW85" s="16">
        <v>0.69370001554489136</v>
      </c>
      <c r="BX85" s="16">
        <v>0.97949999570846558</v>
      </c>
      <c r="BY85" s="16">
        <v>0.32260000705718994</v>
      </c>
      <c r="BZ85" s="16">
        <v>0.87980002164840698</v>
      </c>
      <c r="CA85" s="16">
        <v>0.88650000095367432</v>
      </c>
      <c r="CB85" s="16">
        <v>0.51880002021789551</v>
      </c>
      <c r="CC85" s="16">
        <v>0.60250002145767212</v>
      </c>
      <c r="CD85" s="16">
        <v>0.59700000286102295</v>
      </c>
      <c r="CE85" s="16">
        <v>81</v>
      </c>
      <c r="CF85" s="16">
        <f t="shared" si="55"/>
        <v>73.995999999999995</v>
      </c>
      <c r="CG85" s="16">
        <f t="shared" si="62"/>
        <v>81</v>
      </c>
      <c r="CH85" s="16">
        <f t="shared" si="56"/>
        <v>0.30554124366546442</v>
      </c>
      <c r="CI85" s="16">
        <f t="shared" si="57"/>
        <v>0.69445875633453558</v>
      </c>
      <c r="CJ85" s="16">
        <f t="shared" si="58"/>
        <v>0.31776930662512137</v>
      </c>
      <c r="CK85" s="16">
        <f t="shared" si="59"/>
        <v>-375.46811867614656</v>
      </c>
      <c r="CL85" s="16">
        <f t="shared" si="60"/>
        <v>-0.46132048499081107</v>
      </c>
      <c r="CM85" s="16">
        <v>0.31439998745918274</v>
      </c>
      <c r="CN85" s="16">
        <v>0.74699997901916504</v>
      </c>
      <c r="CO85" s="16">
        <v>0.63190001249313354</v>
      </c>
      <c r="CP85" s="16">
        <v>0.61640000343322754</v>
      </c>
      <c r="CQ85" s="16">
        <v>0.18310000002384186</v>
      </c>
      <c r="CR85" s="16">
        <v>0.60979998111724854</v>
      </c>
      <c r="CS85" s="16">
        <v>0.88639998435974121</v>
      </c>
      <c r="CT85" s="16">
        <v>0.57359999418258667</v>
      </c>
      <c r="CU85" s="16">
        <v>0.398499995470047</v>
      </c>
      <c r="CV85" s="16">
        <v>0.95230001211166382</v>
      </c>
    </row>
    <row r="86" spans="22:100" x14ac:dyDescent="0.35">
      <c r="V86" s="16">
        <v>82</v>
      </c>
      <c r="W86" s="16">
        <f t="shared" si="61"/>
        <v>74.012</v>
      </c>
      <c r="X86" s="16">
        <f t="shared" si="53"/>
        <v>0</v>
      </c>
      <c r="Y86" s="16">
        <f t="shared" si="54"/>
        <v>0</v>
      </c>
      <c r="AC86" s="27">
        <f>IF($C$45="","",$C$45)</f>
        <v>73.983999999999995</v>
      </c>
      <c r="AE86" s="27" t="s">
        <v>114</v>
      </c>
      <c r="AF86" s="27">
        <f>IF($B$32="","",$B$32)</f>
        <v>73.988</v>
      </c>
      <c r="AI86" s="27">
        <f>IF($C$25="","",$C$25)</f>
        <v>74.001000000000005</v>
      </c>
      <c r="AL86" s="27">
        <f>IF($C$21="","",$C$21)</f>
        <v>74.012</v>
      </c>
      <c r="AM86" s="16">
        <v>0.14360000193119049</v>
      </c>
      <c r="AN86" s="16">
        <v>0.19900000095367432</v>
      </c>
      <c r="AO86" s="16">
        <v>0.58209997415542603</v>
      </c>
      <c r="AP86" s="16">
        <v>0.47189998626708984</v>
      </c>
      <c r="AQ86" s="16">
        <v>0.62300002574920654</v>
      </c>
      <c r="AR86" s="16">
        <v>0.89569997787475586</v>
      </c>
      <c r="AS86" s="16">
        <v>0.33709999918937683</v>
      </c>
      <c r="AT86" s="16">
        <v>0.92189997434616089</v>
      </c>
      <c r="AU86" s="16">
        <v>0.37760001420974731</v>
      </c>
      <c r="AV86" s="16">
        <v>0.56770002841949463</v>
      </c>
      <c r="AW86" s="16">
        <v>0.76370000839233398</v>
      </c>
      <c r="AX86" s="16">
        <v>0.56440001726150513</v>
      </c>
      <c r="AY86" s="16">
        <v>0.93370002508163452</v>
      </c>
      <c r="AZ86" s="16">
        <v>0.69830000400543213</v>
      </c>
      <c r="BA86" s="16">
        <v>0.22460000216960907</v>
      </c>
      <c r="BB86" s="16">
        <v>0.87330001592636108</v>
      </c>
      <c r="BC86" s="16">
        <v>0.18209999799728394</v>
      </c>
      <c r="BU86" s="16">
        <v>0.10220000147819519</v>
      </c>
      <c r="BV86" s="16">
        <v>0.92909997701644897</v>
      </c>
      <c r="BW86" s="16">
        <v>0.19869999587535858</v>
      </c>
      <c r="BX86" s="16">
        <v>0.32679998874664307</v>
      </c>
      <c r="BY86" s="16">
        <v>0.569100022315979</v>
      </c>
      <c r="BZ86" s="16">
        <v>0.64990001916885376</v>
      </c>
      <c r="CA86" s="16">
        <v>0.92220002412796021</v>
      </c>
      <c r="CB86" s="16">
        <v>0.74839997291564941</v>
      </c>
      <c r="CC86" s="16">
        <v>0.77819997072219849</v>
      </c>
      <c r="CD86" s="16">
        <v>0.85079997777938843</v>
      </c>
      <c r="CE86" s="16">
        <v>82</v>
      </c>
      <c r="CF86" s="16">
        <f t="shared" si="55"/>
        <v>73.995999999999995</v>
      </c>
      <c r="CG86" s="16">
        <f t="shared" si="62"/>
        <v>82</v>
      </c>
      <c r="CH86" s="16">
        <f t="shared" si="56"/>
        <v>0.30554124366546442</v>
      </c>
      <c r="CI86" s="16">
        <f t="shared" si="57"/>
        <v>0.69445875633453558</v>
      </c>
      <c r="CJ86" s="16">
        <f t="shared" si="58"/>
        <v>0.31776930662512137</v>
      </c>
      <c r="CK86" s="16">
        <f t="shared" si="59"/>
        <v>-380.13231890814836</v>
      </c>
      <c r="CL86" s="16">
        <f t="shared" si="60"/>
        <v>-0.45021432167619624</v>
      </c>
      <c r="CM86" s="16">
        <v>8.4399998188018799E-2</v>
      </c>
      <c r="CN86" s="16">
        <v>0.21690000593662262</v>
      </c>
      <c r="CO86" s="16">
        <v>0.756600022315979</v>
      </c>
      <c r="CP86" s="16">
        <v>1.3500000350177288E-2</v>
      </c>
      <c r="CQ86" s="16">
        <v>0.5526999831199646</v>
      </c>
      <c r="CR86" s="16">
        <v>0.1932000070810318</v>
      </c>
      <c r="CS86" s="16">
        <v>0.93449997901916504</v>
      </c>
      <c r="CT86" s="16">
        <v>0.40970000624656677</v>
      </c>
      <c r="CU86" s="16">
        <v>0.82419997453689575</v>
      </c>
      <c r="CV86" s="16">
        <v>0.24830000102519989</v>
      </c>
    </row>
    <row r="87" spans="22:100" x14ac:dyDescent="0.35">
      <c r="V87" s="27">
        <v>83</v>
      </c>
      <c r="W87" s="16">
        <f t="shared" si="61"/>
        <v>73.986000000000004</v>
      </c>
      <c r="X87" s="16">
        <f t="shared" si="53"/>
        <v>0</v>
      </c>
      <c r="Y87" s="16">
        <f t="shared" si="54"/>
        <v>0</v>
      </c>
      <c r="AB87" s="27" t="s">
        <v>128</v>
      </c>
      <c r="AC87" s="27">
        <f>IF($B$46="","",$B$46)</f>
        <v>73.994</v>
      </c>
      <c r="AF87" s="27">
        <f>IF($C$32="","",$C$32)</f>
        <v>74.024000000000001</v>
      </c>
      <c r="AH87" s="27"/>
      <c r="AI87" s="27">
        <f>IF($D$25="","",$D$25)</f>
        <v>74.015000000000001</v>
      </c>
      <c r="AK87" s="27"/>
      <c r="AL87" s="27">
        <f>IF($D$21="","",$D$21)</f>
        <v>73.986000000000004</v>
      </c>
      <c r="AM87" s="16">
        <v>0.41110000014305115</v>
      </c>
      <c r="AN87" s="16">
        <v>0.30450001358985901</v>
      </c>
      <c r="AO87" s="16">
        <v>0.41639998555183411</v>
      </c>
      <c r="AP87" s="16">
        <v>0.89179998636245728</v>
      </c>
      <c r="AQ87" s="16">
        <v>1.1000000000000001</v>
      </c>
      <c r="AR87" s="16">
        <f t="shared" ref="AR87:AR97" si="63">AR88-(AQ87*Standardabweichung)</f>
        <v>73.933998691266495</v>
      </c>
      <c r="AS87" s="16">
        <f t="shared" ref="AS87:AS109" si="64">NORMDIST(AR87,Mittelwert,Standardabweichung,0)</f>
        <v>1.3623778823608778E-8</v>
      </c>
      <c r="AT87" s="16">
        <f ca="1">TODAY()</f>
        <v>45062</v>
      </c>
      <c r="AU87" s="16" t="s">
        <v>19</v>
      </c>
      <c r="AV87" s="16">
        <f>OGW</f>
        <v>74.05</v>
      </c>
      <c r="AW87" s="16">
        <f t="shared" ref="AW87:AW92" si="65">MAX(Häufigkeitsdichte)*1.05</f>
        <v>42.666666666665051</v>
      </c>
      <c r="AX87" s="16">
        <v>0.47009998559951782</v>
      </c>
      <c r="AY87" s="16">
        <v>0.4090999960899353</v>
      </c>
      <c r="AZ87" s="16">
        <v>0.50819998979568481</v>
      </c>
      <c r="BA87" s="16">
        <v>0.64990001916885376</v>
      </c>
      <c r="BB87" s="16">
        <v>0.34540000557899475</v>
      </c>
      <c r="BC87" s="16">
        <v>0.58410000801086426</v>
      </c>
      <c r="BU87" s="16">
        <v>8.1699997186660767E-2</v>
      </c>
      <c r="BV87" s="16">
        <v>0.6381000280380249</v>
      </c>
      <c r="BW87" s="16">
        <v>0.1914999932050705</v>
      </c>
      <c r="BX87" s="16">
        <v>0.80110001564025879</v>
      </c>
      <c r="BY87" s="16">
        <v>0.35069999098777771</v>
      </c>
      <c r="BZ87" s="16">
        <v>4.19999985024333E-3</v>
      </c>
      <c r="CA87" s="16">
        <v>0.82389998435974121</v>
      </c>
      <c r="CB87" s="16">
        <v>0.9617999792098999</v>
      </c>
      <c r="CC87" s="16">
        <v>0.94489997625350952</v>
      </c>
      <c r="CD87" s="16">
        <v>0.24230000376701355</v>
      </c>
      <c r="CE87" s="16">
        <v>83</v>
      </c>
      <c r="CF87" s="16">
        <f t="shared" si="55"/>
        <v>73.995999999999995</v>
      </c>
      <c r="CG87" s="16">
        <f t="shared" si="62"/>
        <v>83</v>
      </c>
      <c r="CH87" s="16">
        <f t="shared" si="56"/>
        <v>0.30554124366546442</v>
      </c>
      <c r="CI87" s="16">
        <f t="shared" si="57"/>
        <v>0.69445875633453558</v>
      </c>
      <c r="CJ87" s="16">
        <f t="shared" si="58"/>
        <v>0.31776930662512137</v>
      </c>
      <c r="CK87" s="16">
        <f t="shared" si="59"/>
        <v>-384.79651914015017</v>
      </c>
      <c r="CL87" s="16">
        <f t="shared" si="60"/>
        <v>-0.4391634163974561</v>
      </c>
      <c r="CM87" s="16">
        <v>0.29739999771118164</v>
      </c>
      <c r="CN87" s="16">
        <v>0.2281000018119812</v>
      </c>
      <c r="CO87" s="16">
        <v>0.33590000867843628</v>
      </c>
      <c r="CP87" s="16">
        <v>0.75040000677108765</v>
      </c>
      <c r="CQ87" s="16">
        <v>0.9804999828338623</v>
      </c>
      <c r="CR87" s="16">
        <v>0.8069000244140625</v>
      </c>
      <c r="CS87" s="16">
        <v>0.96480000019073486</v>
      </c>
      <c r="CT87" s="16">
        <v>1.7200000584125519E-2</v>
      </c>
      <c r="CU87" s="16">
        <v>0.9692000150680542</v>
      </c>
      <c r="CV87" s="16">
        <v>0.72289997339248657</v>
      </c>
    </row>
    <row r="88" spans="22:100" x14ac:dyDescent="0.35">
      <c r="V88" s="16">
        <v>84</v>
      </c>
      <c r="W88" s="16">
        <f t="shared" si="61"/>
        <v>74.004999999999995</v>
      </c>
      <c r="X88" s="16">
        <f t="shared" si="53"/>
        <v>0</v>
      </c>
      <c r="Y88" s="16">
        <f t="shared" si="54"/>
        <v>0</v>
      </c>
      <c r="AC88" s="27">
        <f>IF($C$46="","",$C$46)</f>
        <v>74.012</v>
      </c>
      <c r="AE88" s="27"/>
      <c r="AF88" s="27">
        <f>IF($D$32="","",$D$32)</f>
        <v>74.021000000000001</v>
      </c>
      <c r="AH88" s="27"/>
      <c r="AI88" s="27">
        <f>IF($E$25="","",$E$25)</f>
        <v>74.004999999999995</v>
      </c>
      <c r="AK88" s="27"/>
      <c r="AL88" s="27">
        <f>IF($E$21="","",$E$21)</f>
        <v>74.004999999999995</v>
      </c>
      <c r="AM88" s="16">
        <v>0.82069998979568481</v>
      </c>
      <c r="AN88" s="16">
        <v>0.88819998502731323</v>
      </c>
      <c r="AO88" s="16">
        <v>0.29019999504089355</v>
      </c>
      <c r="AP88" s="16">
        <v>0.20839999616146088</v>
      </c>
      <c r="AQ88" s="16">
        <v>1</v>
      </c>
      <c r="AR88" s="16">
        <f t="shared" si="63"/>
        <v>73.945194909388746</v>
      </c>
      <c r="AS88" s="16">
        <f t="shared" si="64"/>
        <v>1.0581015765745748E-5</v>
      </c>
      <c r="AT88" s="16">
        <v>45062</v>
      </c>
      <c r="AU88" s="16" t="s">
        <v>20</v>
      </c>
      <c r="AV88" s="16">
        <f>UGW</f>
        <v>73.95</v>
      </c>
      <c r="AW88" s="16">
        <f t="shared" si="65"/>
        <v>42.666666666665051</v>
      </c>
      <c r="AX88" s="16">
        <v>0.2687000036239624</v>
      </c>
      <c r="AY88" s="16">
        <v>8.060000091791153E-2</v>
      </c>
      <c r="AZ88" s="16">
        <v>0.35389998555183411</v>
      </c>
      <c r="BA88" s="16">
        <v>0.34459999203681946</v>
      </c>
      <c r="BB88" s="16">
        <v>0.12790000438690186</v>
      </c>
      <c r="BC88" s="16">
        <v>0.94940000772476196</v>
      </c>
      <c r="BU88" s="16">
        <v>0.24789999425411224</v>
      </c>
      <c r="BV88" s="16">
        <v>0.3937000036239624</v>
      </c>
      <c r="BW88" s="16">
        <v>0.47459998726844788</v>
      </c>
      <c r="BX88" s="16">
        <v>0.36460000276565552</v>
      </c>
      <c r="BY88" s="16">
        <v>0.23389999568462372</v>
      </c>
      <c r="BZ88" s="16">
        <v>0.19599999487400055</v>
      </c>
      <c r="CA88" s="16">
        <v>3.7900000810623169E-2</v>
      </c>
      <c r="CB88" s="16">
        <v>1.4999999664723873E-2</v>
      </c>
      <c r="CC88" s="16">
        <v>0.51249998807907104</v>
      </c>
      <c r="CD88" s="16">
        <v>0.92079997062683105</v>
      </c>
      <c r="CE88" s="16">
        <v>84</v>
      </c>
      <c r="CF88" s="16">
        <f t="shared" si="55"/>
        <v>73.995999999999995</v>
      </c>
      <c r="CG88" s="16">
        <f t="shared" si="62"/>
        <v>84</v>
      </c>
      <c r="CH88" s="16">
        <f t="shared" si="56"/>
        <v>0.30554124366546442</v>
      </c>
      <c r="CI88" s="16">
        <f t="shared" si="57"/>
        <v>0.69445875633453558</v>
      </c>
      <c r="CJ88" s="16">
        <f t="shared" si="58"/>
        <v>0.31776930662512137</v>
      </c>
      <c r="CK88" s="16">
        <f t="shared" si="59"/>
        <v>-389.46071937215203</v>
      </c>
      <c r="CL88" s="16">
        <f t="shared" si="60"/>
        <v>-0.42816588554795632</v>
      </c>
      <c r="CM88" s="16">
        <v>0.43079999089241028</v>
      </c>
      <c r="CN88" s="16">
        <v>0.38319998979568481</v>
      </c>
      <c r="CO88" s="16">
        <v>1.6499999910593033E-2</v>
      </c>
      <c r="CP88" s="16">
        <v>0.83279997110366821</v>
      </c>
      <c r="CQ88" s="16">
        <v>0.67259997129440308</v>
      </c>
      <c r="CR88" s="16">
        <v>0.97439998388290405</v>
      </c>
      <c r="CS88" s="16">
        <v>0.54290002584457397</v>
      </c>
      <c r="CT88" s="16">
        <v>0.60360002517700195</v>
      </c>
      <c r="CU88" s="16">
        <v>0.56069999933242798</v>
      </c>
      <c r="CV88" s="16">
        <v>0.95889997482299805</v>
      </c>
    </row>
    <row r="89" spans="22:100" x14ac:dyDescent="0.35">
      <c r="V89" s="27">
        <v>85</v>
      </c>
      <c r="W89" s="16">
        <f t="shared" si="61"/>
        <v>74.007000000000005</v>
      </c>
      <c r="X89" s="16">
        <f t="shared" si="53"/>
        <v>0</v>
      </c>
      <c r="Y89" s="16">
        <f t="shared" si="54"/>
        <v>0</v>
      </c>
      <c r="AB89" s="27" t="s">
        <v>129</v>
      </c>
      <c r="AC89" s="27">
        <f>IF($B$47="","",$B$47)</f>
        <v>74.006</v>
      </c>
      <c r="AE89" s="27" t="s">
        <v>115</v>
      </c>
      <c r="AF89" s="27">
        <f>IF($B$33="","",$B$33)</f>
        <v>74.001999999999995</v>
      </c>
      <c r="AH89" s="27" t="s">
        <v>107</v>
      </c>
      <c r="AI89" s="27">
        <f>IF($B$26="","",$B$26)</f>
        <v>74.004000000000005</v>
      </c>
      <c r="AK89" s="27"/>
      <c r="AL89" s="27">
        <f>IF($F$21="","",$F$21)</f>
        <v>74.007000000000005</v>
      </c>
      <c r="AM89" s="16">
        <v>0.89340001344680786</v>
      </c>
      <c r="AN89" s="16">
        <v>0.89029997587203979</v>
      </c>
      <c r="AO89" s="16">
        <v>0.93639999628067017</v>
      </c>
      <c r="AP89" s="16">
        <v>0.37509998679161072</v>
      </c>
      <c r="AQ89" s="16">
        <v>0.9</v>
      </c>
      <c r="AR89" s="16">
        <f t="shared" si="63"/>
        <v>73.955373289499889</v>
      </c>
      <c r="AS89" s="16">
        <f t="shared" si="64"/>
        <v>1.5703619763127018E-3</v>
      </c>
      <c r="AT89" s="16">
        <f ca="1">six_89(AT87,AT88)</f>
        <v>1</v>
      </c>
      <c r="AU89" s="16" t="str">
        <f>"+ 3 Sigma"</f>
        <v>+ 3 Sigma</v>
      </c>
      <c r="AV89" s="16">
        <f>Mittelwert+3*Standardabweichung</f>
        <v>74.0317111403334</v>
      </c>
      <c r="AW89" s="16">
        <f t="shared" si="65"/>
        <v>42.666666666665051</v>
      </c>
      <c r="AX89" s="16">
        <v>0.26530000567436218</v>
      </c>
      <c r="AY89" s="16">
        <v>0.16329999268054962</v>
      </c>
      <c r="AZ89" s="16">
        <v>0.20069999992847443</v>
      </c>
      <c r="BA89" s="16">
        <v>0.58249998092651367</v>
      </c>
      <c r="BB89" s="16">
        <v>0.89230000972747803</v>
      </c>
      <c r="BC89" s="16">
        <v>0.78469997644424438</v>
      </c>
      <c r="BU89" s="16">
        <v>0.1624000072479248</v>
      </c>
      <c r="BV89" s="16">
        <v>0.76990002393722534</v>
      </c>
      <c r="BW89" s="16">
        <v>0.5494999885559082</v>
      </c>
      <c r="BX89" s="16">
        <v>0.84219998121261597</v>
      </c>
      <c r="BY89" s="16">
        <v>0.75709998607635498</v>
      </c>
      <c r="BZ89" s="16">
        <v>0.57120001316070557</v>
      </c>
      <c r="CA89" s="16">
        <v>0.63990002870559692</v>
      </c>
      <c r="CB89" s="16">
        <v>0.33790001273155212</v>
      </c>
      <c r="CC89" s="16">
        <v>0.21940000355243683</v>
      </c>
      <c r="CD89" s="16">
        <v>0.58590000867843628</v>
      </c>
      <c r="CE89" s="16">
        <v>85</v>
      </c>
      <c r="CF89" s="16">
        <f t="shared" si="55"/>
        <v>73.997</v>
      </c>
      <c r="CG89" s="16">
        <f t="shared" si="62"/>
        <v>85</v>
      </c>
      <c r="CH89" s="16">
        <f t="shared" si="56"/>
        <v>0.34079975887166897</v>
      </c>
      <c r="CI89" s="16">
        <f t="shared" si="57"/>
        <v>0.65920024112833109</v>
      </c>
      <c r="CJ89" s="16">
        <f t="shared" si="58"/>
        <v>0.35357061474854112</v>
      </c>
      <c r="CK89" s="16">
        <f t="shared" si="59"/>
        <v>-357.62634962842066</v>
      </c>
      <c r="CL89" s="16">
        <f t="shared" si="60"/>
        <v>-0.41721989845309948</v>
      </c>
      <c r="CM89" s="16">
        <v>0.64090001583099365</v>
      </c>
      <c r="CN89" s="16">
        <v>0.44920000433921814</v>
      </c>
      <c r="CO89" s="16">
        <v>0.79180002212524414</v>
      </c>
      <c r="CP89" s="16">
        <v>0.39899998903274536</v>
      </c>
      <c r="CQ89" s="16">
        <v>0.86009997129440308</v>
      </c>
      <c r="CR89" s="16">
        <v>6.6399998962879181E-2</v>
      </c>
      <c r="CS89" s="16">
        <v>0.36640000343322754</v>
      </c>
      <c r="CT89" s="16">
        <v>0.64730000495910645</v>
      </c>
      <c r="CU89" s="16">
        <v>0.44949999451637268</v>
      </c>
      <c r="CV89" s="16">
        <v>0.54540002346038818</v>
      </c>
    </row>
    <row r="90" spans="22:100" x14ac:dyDescent="0.35">
      <c r="V90" s="16">
        <v>86</v>
      </c>
      <c r="W90" s="16">
        <f t="shared" si="61"/>
        <v>74.006</v>
      </c>
      <c r="X90" s="16">
        <f t="shared" si="53"/>
        <v>0</v>
      </c>
      <c r="Y90" s="16">
        <f t="shared" si="54"/>
        <v>0</v>
      </c>
      <c r="AC90" s="27">
        <f>IF($C$47="","",$C$47)</f>
        <v>74.010000000000005</v>
      </c>
      <c r="AF90" s="27">
        <f>IF($C$33="","",$C$33)</f>
        <v>73.995999999999995</v>
      </c>
      <c r="AI90" s="27">
        <f>IF($C$26="","",$C$26)</f>
        <v>73.998999999999995</v>
      </c>
      <c r="AK90" s="27" t="s">
        <v>103</v>
      </c>
      <c r="AL90" s="27">
        <f>IF($B$22="","",$B$22)</f>
        <v>74.006</v>
      </c>
      <c r="AM90" s="16">
        <v>0.4375</v>
      </c>
      <c r="AN90" s="16">
        <v>0.1598999947309494</v>
      </c>
      <c r="AO90" s="16">
        <v>0.98430001735687256</v>
      </c>
      <c r="AP90" s="16">
        <v>0.97369998693466187</v>
      </c>
      <c r="AQ90" s="16">
        <v>0.8</v>
      </c>
      <c r="AR90" s="16">
        <f t="shared" si="63"/>
        <v>73.964533831599908</v>
      </c>
      <c r="AS90" s="16">
        <f t="shared" si="64"/>
        <v>6.0117810833795957E-2</v>
      </c>
      <c r="AT90" s="16">
        <v>0.3052000105381012</v>
      </c>
      <c r="AU90" s="16" t="str">
        <f>"- 3 Sigma"</f>
        <v>- 3 Sigma</v>
      </c>
      <c r="AV90" s="16">
        <f>Mittelwert-3*Standardabweichung</f>
        <v>73.970640859666574</v>
      </c>
      <c r="AW90" s="16">
        <f t="shared" si="65"/>
        <v>42.666666666665051</v>
      </c>
      <c r="AX90" s="16">
        <v>0.34900000691413879</v>
      </c>
      <c r="AY90" s="16">
        <v>0.29030001163482666</v>
      </c>
      <c r="AZ90" s="16">
        <v>0.68580001592636108</v>
      </c>
      <c r="BA90" s="16">
        <v>0.5284000039100647</v>
      </c>
      <c r="BB90" s="16">
        <v>0.85039997100830078</v>
      </c>
      <c r="BC90" s="16">
        <v>0.52259999513626099</v>
      </c>
      <c r="BU90" s="16">
        <v>0.24809999763965607</v>
      </c>
      <c r="BV90" s="16">
        <v>0.16809999942779541</v>
      </c>
      <c r="BW90" s="16">
        <v>0.38899999856948853</v>
      </c>
      <c r="BX90" s="16">
        <v>0.22130000591278076</v>
      </c>
      <c r="BY90" s="16">
        <v>0.92739999294281006</v>
      </c>
      <c r="BZ90" s="16">
        <v>0.13740000128746033</v>
      </c>
      <c r="CA90" s="16">
        <v>0.70990002155303955</v>
      </c>
      <c r="CB90" s="16">
        <v>0.8223000168800354</v>
      </c>
      <c r="CC90" s="16">
        <v>0.68309998512268066</v>
      </c>
      <c r="CD90" s="16">
        <v>0.44389998912811279</v>
      </c>
      <c r="CE90" s="16">
        <v>86</v>
      </c>
      <c r="CF90" s="16">
        <f t="shared" si="55"/>
        <v>73.997</v>
      </c>
      <c r="CG90" s="16">
        <f t="shared" si="62"/>
        <v>86</v>
      </c>
      <c r="CH90" s="16">
        <f t="shared" si="56"/>
        <v>0.34079975887166897</v>
      </c>
      <c r="CI90" s="16">
        <f t="shared" si="57"/>
        <v>0.65920024112833109</v>
      </c>
      <c r="CJ90" s="16">
        <f t="shared" si="58"/>
        <v>0.35357061474854112</v>
      </c>
      <c r="CK90" s="16">
        <f t="shared" si="59"/>
        <v>-361.85861412106465</v>
      </c>
      <c r="CL90" s="16">
        <f t="shared" si="60"/>
        <v>-0.40632367471390485</v>
      </c>
      <c r="CM90" s="16">
        <v>0.32010000944137573</v>
      </c>
      <c r="CN90" s="16">
        <v>0.65299999713897705</v>
      </c>
      <c r="CO90" s="16">
        <v>0.45690000057220459</v>
      </c>
      <c r="CP90" s="16">
        <v>0.57480001449584961</v>
      </c>
      <c r="CQ90" s="16">
        <v>0.82010000944137573</v>
      </c>
      <c r="CR90" s="16">
        <v>0.72460001707077026</v>
      </c>
      <c r="CS90" s="16">
        <v>0.77740001678466797</v>
      </c>
      <c r="CT90" s="16">
        <v>0.25690001249313354</v>
      </c>
      <c r="CU90" s="16">
        <v>9.2399999499320984E-2</v>
      </c>
      <c r="CV90" s="16">
        <v>0.20180000364780426</v>
      </c>
    </row>
    <row r="91" spans="22:100" x14ac:dyDescent="0.35">
      <c r="V91" s="27">
        <v>87</v>
      </c>
      <c r="W91" s="16">
        <f t="shared" si="61"/>
        <v>74.010000000000005</v>
      </c>
      <c r="X91" s="16">
        <f t="shared" si="53"/>
        <v>0</v>
      </c>
      <c r="Y91" s="16">
        <f t="shared" si="54"/>
        <v>0</v>
      </c>
      <c r="AB91" s="27" t="s">
        <v>130</v>
      </c>
      <c r="AC91" s="27">
        <f>IF($B$48="","",$B$48)</f>
        <v>73.983999999999995</v>
      </c>
      <c r="AE91" s="27"/>
      <c r="AF91" s="27">
        <f>IF($D$33="","",$D$33)</f>
        <v>73.992999999999995</v>
      </c>
      <c r="AH91" s="27"/>
      <c r="AI91" s="27">
        <f>IF($D$26="","",$D$26)</f>
        <v>73.989999999999995</v>
      </c>
      <c r="AL91" s="27">
        <f>IF($C$22="","",$C$22)</f>
        <v>74.010000000000005</v>
      </c>
      <c r="AM91" s="16">
        <v>0.71340000629425049</v>
      </c>
      <c r="AN91" s="16">
        <v>0.5965999960899353</v>
      </c>
      <c r="AO91" s="16">
        <v>0.88010001182556152</v>
      </c>
      <c r="AP91" s="16">
        <v>0.6679999828338623</v>
      </c>
      <c r="AQ91" s="16">
        <v>0.7</v>
      </c>
      <c r="AR91" s="16">
        <f t="shared" si="63"/>
        <v>73.972676535688819</v>
      </c>
      <c r="AS91" s="16">
        <f t="shared" si="64"/>
        <v>0.77767301835640279</v>
      </c>
      <c r="AT91" s="16">
        <v>7.6700001955032349E-2</v>
      </c>
      <c r="AU91" s="16" t="s">
        <v>18</v>
      </c>
      <c r="AV91" s="16">
        <f>Mittelwert</f>
        <v>74.001175999999987</v>
      </c>
      <c r="AW91" s="16">
        <f t="shared" si="65"/>
        <v>42.666666666665051</v>
      </c>
      <c r="AX91" s="16">
        <v>0.47099998593330383</v>
      </c>
      <c r="AY91" s="16">
        <v>0.61460000276565552</v>
      </c>
      <c r="AZ91" s="16">
        <v>0.64149999618530273</v>
      </c>
      <c r="BA91" s="16">
        <v>0.87529999017715454</v>
      </c>
      <c r="BB91" s="16">
        <v>0.16820000112056732</v>
      </c>
      <c r="BC91" s="16">
        <v>0.49399998784065247</v>
      </c>
      <c r="BU91" s="16">
        <v>1.7000000923871994E-2</v>
      </c>
      <c r="BV91" s="16">
        <v>7.9400002956390381E-2</v>
      </c>
      <c r="BW91" s="16">
        <v>1.9000000320374966E-3</v>
      </c>
      <c r="BX91" s="16">
        <v>0.34240001440048218</v>
      </c>
      <c r="BY91" s="16">
        <v>0.6841999888420105</v>
      </c>
      <c r="BZ91" s="16">
        <v>0.50669997930526733</v>
      </c>
      <c r="CA91" s="16">
        <v>0.68320000171661377</v>
      </c>
      <c r="CB91" s="16">
        <v>0.6590999960899353</v>
      </c>
      <c r="CC91" s="16">
        <v>0.90219998359680176</v>
      </c>
      <c r="CD91" s="16">
        <v>0.59799998998641968</v>
      </c>
      <c r="CE91" s="16">
        <v>87</v>
      </c>
      <c r="CF91" s="16">
        <f t="shared" si="55"/>
        <v>73.997</v>
      </c>
      <c r="CG91" s="16">
        <f t="shared" si="62"/>
        <v>87</v>
      </c>
      <c r="CH91" s="16">
        <f t="shared" si="56"/>
        <v>0.34079975887166897</v>
      </c>
      <c r="CI91" s="16">
        <f t="shared" si="57"/>
        <v>0.65920024112833109</v>
      </c>
      <c r="CJ91" s="16">
        <f t="shared" si="58"/>
        <v>0.35357061474854112</v>
      </c>
      <c r="CK91" s="16">
        <f t="shared" si="59"/>
        <v>-366.0908786137087</v>
      </c>
      <c r="CL91" s="16">
        <f t="shared" si="60"/>
        <v>-0.39547548169328167</v>
      </c>
      <c r="CM91" s="16">
        <v>0.42309999465942383</v>
      </c>
      <c r="CN91" s="16">
        <v>0.64759999513626099</v>
      </c>
      <c r="CO91" s="16">
        <v>0.56190001964569092</v>
      </c>
      <c r="CP91" s="16">
        <v>0.99309998750686646</v>
      </c>
      <c r="CQ91" s="16">
        <v>0.36500000953674316</v>
      </c>
      <c r="CR91" s="16">
        <v>0.69029998779296875</v>
      </c>
      <c r="CS91" s="16">
        <v>7.8699998557567596E-2</v>
      </c>
      <c r="CT91" s="16">
        <v>0.75840002298355103</v>
      </c>
      <c r="CU91" s="16">
        <v>0.37200000882148743</v>
      </c>
      <c r="CV91" s="16">
        <v>1.0300000198185444E-2</v>
      </c>
    </row>
    <row r="92" spans="22:100" x14ac:dyDescent="0.35">
      <c r="V92" s="16">
        <v>88</v>
      </c>
      <c r="W92" s="16">
        <f t="shared" si="61"/>
        <v>74.018000000000001</v>
      </c>
      <c r="X92" s="16">
        <f t="shared" si="53"/>
        <v>0</v>
      </c>
      <c r="Y92" s="16">
        <f t="shared" si="54"/>
        <v>0</v>
      </c>
      <c r="AC92" s="27">
        <f>IF($C$48="","",$C$48)</f>
        <v>74.001999999999995</v>
      </c>
      <c r="AE92" s="27" t="s">
        <v>116</v>
      </c>
      <c r="AF92" s="27">
        <f>IF($B$34="","",$B$34)</f>
        <v>73.992000000000004</v>
      </c>
      <c r="AH92" s="27"/>
      <c r="AI92" s="27">
        <f>IF($E$26="","",$E$26)</f>
        <v>74.006</v>
      </c>
      <c r="AK92" s="27"/>
      <c r="AL92" s="27">
        <f>IF($D$22="","",$D$22)</f>
        <v>74.018000000000001</v>
      </c>
      <c r="AM92" s="16">
        <v>0.34540000557899475</v>
      </c>
      <c r="AN92" s="16">
        <v>0.52780002355575562</v>
      </c>
      <c r="AO92" s="16">
        <v>0.60509997606277466</v>
      </c>
      <c r="AP92" s="16">
        <v>0.93739998340606689</v>
      </c>
      <c r="AQ92" s="16">
        <v>0.6</v>
      </c>
      <c r="AR92" s="16">
        <f t="shared" si="63"/>
        <v>73.979801401766608</v>
      </c>
      <c r="AS92" s="16">
        <f t="shared" si="64"/>
        <v>4.3212766177159674</v>
      </c>
      <c r="AT92" s="16">
        <v>0.93559998273849487</v>
      </c>
      <c r="AU92" s="16" t="s">
        <v>21</v>
      </c>
      <c r="AV92" s="16">
        <f>Sollwert</f>
        <v>74</v>
      </c>
      <c r="AW92" s="16">
        <f t="shared" si="65"/>
        <v>42.666666666665051</v>
      </c>
      <c r="AX92" s="16">
        <v>0.89310002326965332</v>
      </c>
      <c r="AY92" s="16">
        <v>0.35109999775886536</v>
      </c>
      <c r="AZ92" s="16">
        <v>0.42309999465942383</v>
      </c>
      <c r="BA92" s="16">
        <v>0.55669999122619629</v>
      </c>
      <c r="BB92" s="16">
        <v>4.4900000095367432E-2</v>
      </c>
      <c r="BC92" s="16">
        <v>0.10119999945163727</v>
      </c>
      <c r="BU92" s="16">
        <v>0.8400999903678894</v>
      </c>
      <c r="BV92" s="16">
        <v>0.39030000567436218</v>
      </c>
      <c r="BW92" s="16">
        <v>0.72820001840591431</v>
      </c>
      <c r="BX92" s="16">
        <v>0.18600000441074371</v>
      </c>
      <c r="BY92" s="16">
        <v>8.6099997162818909E-2</v>
      </c>
      <c r="BZ92" s="16">
        <v>0.5031999945640564</v>
      </c>
      <c r="CA92" s="16">
        <v>8.7300002574920654E-2</v>
      </c>
      <c r="CB92" s="16">
        <v>0.26620000600814819</v>
      </c>
      <c r="CC92" s="16">
        <v>0.62279999256134033</v>
      </c>
      <c r="CD92" s="16">
        <v>0.81000000238418579</v>
      </c>
      <c r="CE92" s="16">
        <v>88</v>
      </c>
      <c r="CF92" s="16">
        <f t="shared" si="55"/>
        <v>73.997</v>
      </c>
      <c r="CG92" s="16">
        <f t="shared" si="62"/>
        <v>88</v>
      </c>
      <c r="CH92" s="16">
        <f t="shared" si="56"/>
        <v>0.34079975887166897</v>
      </c>
      <c r="CI92" s="16">
        <f t="shared" si="57"/>
        <v>0.65920024112833109</v>
      </c>
      <c r="CJ92" s="16">
        <f t="shared" si="58"/>
        <v>0.35357061474854112</v>
      </c>
      <c r="CK92" s="16">
        <f t="shared" si="59"/>
        <v>-370.32314310635275</v>
      </c>
      <c r="CL92" s="16">
        <f t="shared" si="60"/>
        <v>-0.38467363213511901</v>
      </c>
      <c r="CM92" s="16">
        <v>0.66490000486373901</v>
      </c>
      <c r="CN92" s="16">
        <v>0.28850001096725464</v>
      </c>
      <c r="CO92" s="16">
        <v>0.5406000018119812</v>
      </c>
      <c r="CP92" s="16">
        <v>0.3531000018119812</v>
      </c>
      <c r="CQ92" s="16">
        <v>0.39739999175071716</v>
      </c>
      <c r="CR92" s="16">
        <v>0.25639998912811279</v>
      </c>
      <c r="CS92" s="16">
        <v>0.39120000600814819</v>
      </c>
      <c r="CT92" s="16">
        <v>0.78850001096725464</v>
      </c>
      <c r="CU92" s="16">
        <v>0.3783000111579895</v>
      </c>
      <c r="CV92" s="16">
        <v>0.70149999856948853</v>
      </c>
    </row>
    <row r="93" spans="22:100" x14ac:dyDescent="0.35">
      <c r="V93" s="27">
        <v>89</v>
      </c>
      <c r="W93" s="16">
        <f t="shared" si="61"/>
        <v>74.003</v>
      </c>
      <c r="X93" s="16">
        <f t="shared" si="53"/>
        <v>0</v>
      </c>
      <c r="Y93" s="16">
        <f t="shared" si="54"/>
        <v>0</v>
      </c>
      <c r="AB93" s="27" t="s">
        <v>131</v>
      </c>
      <c r="AC93" s="27">
        <f>IF($B$49="","",$B$49)</f>
        <v>74</v>
      </c>
      <c r="AF93" s="27">
        <f>IF($C$34="","",$C$34)</f>
        <v>74.007000000000005</v>
      </c>
      <c r="AH93" s="27" t="s">
        <v>109</v>
      </c>
      <c r="AI93" s="27">
        <f>IF($B$27="","",$B$27)</f>
        <v>74.010000000000005</v>
      </c>
      <c r="AK93" s="27"/>
      <c r="AL93" s="27">
        <f>IF($E$22="","",$E$22)</f>
        <v>74.003</v>
      </c>
      <c r="AM93" s="16">
        <v>0.14200000464916229</v>
      </c>
      <c r="AN93" s="16">
        <v>0.52770000696182251</v>
      </c>
      <c r="AO93" s="16">
        <v>0.43659999966621399</v>
      </c>
      <c r="AP93" s="16">
        <v>0.9496999979019165</v>
      </c>
      <c r="AQ93" s="16">
        <v>0.5</v>
      </c>
      <c r="AR93" s="16">
        <f t="shared" si="63"/>
        <v>73.985908429833287</v>
      </c>
      <c r="AS93" s="16">
        <f t="shared" si="64"/>
        <v>12.724774890679093</v>
      </c>
      <c r="AT93" s="16">
        <v>0.3781999945640564</v>
      </c>
      <c r="AU93" s="16">
        <v>0.12710000574588776</v>
      </c>
      <c r="AV93" s="16">
        <v>0.96469998359680176</v>
      </c>
      <c r="AW93" s="16">
        <v>0.63630002737045288</v>
      </c>
      <c r="AX93" s="16">
        <v>0.75620001554489136</v>
      </c>
      <c r="AY93" s="16">
        <v>0.92970001697540283</v>
      </c>
      <c r="AZ93" s="16">
        <v>0.99650001525878906</v>
      </c>
      <c r="BA93" s="16">
        <v>0.47170001268386841</v>
      </c>
      <c r="BB93" s="16">
        <v>0.70709997415542603</v>
      </c>
      <c r="BC93" s="16">
        <v>0.95509999990463257</v>
      </c>
      <c r="BU93" s="16">
        <v>0.98250001668930054</v>
      </c>
      <c r="BV93" s="16">
        <v>0.44159999489784241</v>
      </c>
      <c r="BW93" s="16">
        <v>0.20110000669956207</v>
      </c>
      <c r="BX93" s="16">
        <v>0.69940000772476196</v>
      </c>
      <c r="BY93" s="16">
        <v>0.31159999966621399</v>
      </c>
      <c r="BZ93" s="16">
        <v>0.84109997749328613</v>
      </c>
      <c r="CA93" s="16">
        <v>9.1700002551078796E-2</v>
      </c>
      <c r="CB93" s="16">
        <v>1.0200000368058681E-2</v>
      </c>
      <c r="CC93" s="16">
        <v>0.68120002746582031</v>
      </c>
      <c r="CD93" s="16">
        <v>7.6399996876716614E-2</v>
      </c>
      <c r="CE93" s="16">
        <v>89</v>
      </c>
      <c r="CF93" s="16">
        <f t="shared" si="55"/>
        <v>73.997</v>
      </c>
      <c r="CG93" s="16">
        <f t="shared" si="62"/>
        <v>89</v>
      </c>
      <c r="CH93" s="16">
        <f t="shared" si="56"/>
        <v>0.34079975887166897</v>
      </c>
      <c r="CI93" s="16">
        <f t="shared" si="57"/>
        <v>0.65920024112833109</v>
      </c>
      <c r="CJ93" s="16">
        <f t="shared" si="58"/>
        <v>0.35357061474854112</v>
      </c>
      <c r="CK93" s="16">
        <f t="shared" si="59"/>
        <v>-374.55540759899674</v>
      </c>
      <c r="CL93" s="16">
        <f t="shared" si="60"/>
        <v>-0.37391648190706844</v>
      </c>
      <c r="CM93" s="16">
        <v>0.60399997234344482</v>
      </c>
      <c r="CN93" s="16">
        <v>6.9399997591972351E-2</v>
      </c>
      <c r="CO93" s="16">
        <v>0.96579998731613159</v>
      </c>
      <c r="CP93" s="16">
        <v>8.619999885559082E-2</v>
      </c>
      <c r="CQ93" s="16">
        <v>0.23399999737739563</v>
      </c>
      <c r="CR93" s="16">
        <v>0.45100000500679016</v>
      </c>
      <c r="CS93" s="16">
        <v>0.25580000877380371</v>
      </c>
      <c r="CT93" s="16">
        <v>0.16179999709129333</v>
      </c>
      <c r="CU93" s="16">
        <v>0.4203999936580658</v>
      </c>
      <c r="CV93" s="16">
        <v>0.90200001001358032</v>
      </c>
    </row>
    <row r="94" spans="22:100" x14ac:dyDescent="0.35">
      <c r="V94" s="16">
        <v>90</v>
      </c>
      <c r="W94" s="16">
        <f t="shared" si="61"/>
        <v>74</v>
      </c>
      <c r="X94" s="16">
        <f t="shared" si="53"/>
        <v>0</v>
      </c>
      <c r="Y94" s="16">
        <f t="shared" si="54"/>
        <v>0</v>
      </c>
      <c r="AC94" s="27">
        <f>IF($C$49="","",$C$49)</f>
        <v>74.010000000000005</v>
      </c>
      <c r="AE94" s="27"/>
      <c r="AF94" s="27">
        <f>IF($D$34="","",$D$34)</f>
        <v>74.015000000000001</v>
      </c>
      <c r="AI94" s="27">
        <f>IF($C$27="","",$C$27)</f>
        <v>73.989000000000004</v>
      </c>
      <c r="AK94" s="27"/>
      <c r="AL94" s="27">
        <f>IF($F$22="","",$F$22)</f>
        <v>74</v>
      </c>
      <c r="AM94" s="16">
        <v>0.12300000339746475</v>
      </c>
      <c r="AN94" s="16">
        <v>0.15029999613761902</v>
      </c>
      <c r="AO94" s="16">
        <v>0.93459999561309814</v>
      </c>
      <c r="AP94" s="16">
        <v>0.17010000348091125</v>
      </c>
      <c r="AQ94" s="16">
        <v>0.4</v>
      </c>
      <c r="AR94" s="16">
        <f t="shared" si="63"/>
        <v>73.990997619888859</v>
      </c>
      <c r="AS94" s="16">
        <f t="shared" si="64"/>
        <v>23.773009248750078</v>
      </c>
      <c r="AT94" s="16">
        <v>0.13629999756813049</v>
      </c>
      <c r="AU94" s="16">
        <v>0.90750002861022949</v>
      </c>
      <c r="AV94" s="16">
        <v>0.5218999981880188</v>
      </c>
      <c r="AW94" s="16">
        <v>8.2299999892711639E-2</v>
      </c>
      <c r="AX94" s="16">
        <v>0.6273999810218811</v>
      </c>
      <c r="AY94" s="16">
        <v>8.9999998454004526E-4</v>
      </c>
      <c r="AZ94" s="16">
        <v>0.79170000553131104</v>
      </c>
      <c r="BA94" s="16">
        <v>0.87290000915527344</v>
      </c>
      <c r="BB94" s="16">
        <v>0.7060999870300293</v>
      </c>
      <c r="BC94" s="16">
        <v>0.66329997777938843</v>
      </c>
      <c r="BU94" s="16">
        <v>0.54699999094009399</v>
      </c>
      <c r="BV94" s="16">
        <v>0.71329998970031738</v>
      </c>
      <c r="BW94" s="16">
        <v>0.80309998989105225</v>
      </c>
      <c r="BX94" s="16">
        <v>0.70480000972747803</v>
      </c>
      <c r="BY94" s="16">
        <v>0.67400002479553223</v>
      </c>
      <c r="BZ94" s="16">
        <v>0.18109999597072601</v>
      </c>
      <c r="CA94" s="16">
        <v>0.10300000011920929</v>
      </c>
      <c r="CB94" s="16">
        <v>0.94510000944137573</v>
      </c>
      <c r="CC94" s="16">
        <v>0.78350001573562622</v>
      </c>
      <c r="CD94" s="16">
        <v>0.61159998178482056</v>
      </c>
      <c r="CE94" s="16">
        <v>90</v>
      </c>
      <c r="CF94" s="16">
        <f t="shared" si="55"/>
        <v>73.997</v>
      </c>
      <c r="CG94" s="16">
        <f t="shared" si="62"/>
        <v>90</v>
      </c>
      <c r="CH94" s="16">
        <f t="shared" si="56"/>
        <v>0.34079975887166897</v>
      </c>
      <c r="CI94" s="16">
        <f t="shared" si="57"/>
        <v>0.65920024112833109</v>
      </c>
      <c r="CJ94" s="16">
        <f t="shared" si="58"/>
        <v>0.35357061474854112</v>
      </c>
      <c r="CK94" s="16">
        <f t="shared" si="59"/>
        <v>-378.78767209164079</v>
      </c>
      <c r="CL94" s="16">
        <f t="shared" si="60"/>
        <v>-0.36320242785859819</v>
      </c>
      <c r="CM94" s="16">
        <v>0.78460001945495605</v>
      </c>
      <c r="CN94" s="16">
        <v>0.23160000145435333</v>
      </c>
      <c r="CO94" s="16">
        <v>0.18009999394416809</v>
      </c>
      <c r="CP94" s="16">
        <v>0.90359997749328613</v>
      </c>
      <c r="CQ94" s="16">
        <v>0.71340000629425049</v>
      </c>
      <c r="CR94" s="16">
        <v>0.28020000457763672</v>
      </c>
      <c r="CS94" s="16">
        <v>0.7785000205039978</v>
      </c>
      <c r="CT94" s="16">
        <v>0.12520000338554382</v>
      </c>
      <c r="CU94" s="16">
        <v>0.24819999933242798</v>
      </c>
      <c r="CV94" s="16">
        <v>0.32739999890327454</v>
      </c>
    </row>
    <row r="95" spans="22:100" x14ac:dyDescent="0.35">
      <c r="V95" s="27">
        <v>91</v>
      </c>
      <c r="W95" s="16">
        <f t="shared" si="61"/>
        <v>73.983999999999995</v>
      </c>
      <c r="X95" s="16">
        <f t="shared" si="53"/>
        <v>0</v>
      </c>
      <c r="Y95" s="16">
        <f t="shared" si="54"/>
        <v>0</v>
      </c>
      <c r="AB95" s="27" t="s">
        <v>132</v>
      </c>
      <c r="AC95" s="27">
        <f>IF($B$50="","",$B$50)</f>
        <v>73.981999999999999</v>
      </c>
      <c r="AE95" s="27" t="s">
        <v>117</v>
      </c>
      <c r="AF95" s="27">
        <f>IF($B$35="","",$B$35)</f>
        <v>74.009</v>
      </c>
      <c r="AH95" s="27"/>
      <c r="AI95" s="27">
        <f>IF($D$27="","",$D$27)</f>
        <v>73.989999999999995</v>
      </c>
      <c r="AK95" s="27" t="s">
        <v>104</v>
      </c>
      <c r="AL95" s="27">
        <f>IF($B$23="","",$B$23)</f>
        <v>73.983999999999995</v>
      </c>
      <c r="AM95" s="16">
        <v>0.93220001459121704</v>
      </c>
      <c r="AN95" s="16">
        <v>2.8699999675154686E-2</v>
      </c>
      <c r="AO95" s="16">
        <v>0.6940000057220459</v>
      </c>
      <c r="AP95" s="16">
        <v>0.77060002088546753</v>
      </c>
      <c r="AQ95" s="16">
        <v>0.3</v>
      </c>
      <c r="AR95" s="16">
        <f t="shared" si="63"/>
        <v>73.995068971933307</v>
      </c>
      <c r="AS95" s="16">
        <f t="shared" si="64"/>
        <v>32.738471078248885</v>
      </c>
      <c r="AT95" s="16">
        <v>0.51090002059936523</v>
      </c>
      <c r="AU95" s="16">
        <v>0.81699997186660767</v>
      </c>
      <c r="AV95" s="16">
        <v>5.1000001840293407E-3</v>
      </c>
      <c r="AW95" s="16">
        <v>5.9200000017881393E-2</v>
      </c>
      <c r="AX95" s="16">
        <v>0.22949999570846558</v>
      </c>
      <c r="AY95" s="16">
        <v>0.15860000252723694</v>
      </c>
      <c r="AZ95" s="16">
        <v>0.73860001564025879</v>
      </c>
      <c r="BA95" s="16">
        <v>0.83469998836517334</v>
      </c>
      <c r="BB95" s="16">
        <v>0.22540000081062317</v>
      </c>
      <c r="BC95" s="16">
        <v>0.45329999923706055</v>
      </c>
      <c r="BU95" s="16">
        <v>0.16089999675750732</v>
      </c>
      <c r="BV95" s="16">
        <v>0.12099999934434891</v>
      </c>
      <c r="BW95" s="16">
        <v>0.39379999041557312</v>
      </c>
      <c r="BX95" s="16">
        <v>0.80400002002716064</v>
      </c>
      <c r="BY95" s="16">
        <v>0.8255000114440918</v>
      </c>
      <c r="BZ95" s="16">
        <v>0.19200000166893005</v>
      </c>
      <c r="CA95" s="16">
        <v>0.23669999837875366</v>
      </c>
      <c r="CB95" s="16">
        <v>0.35760000348091125</v>
      </c>
      <c r="CC95" s="16">
        <v>0.16789999604225159</v>
      </c>
      <c r="CD95" s="16">
        <v>0.40529999136924744</v>
      </c>
      <c r="CE95" s="16">
        <v>91</v>
      </c>
      <c r="CF95" s="16">
        <f t="shared" si="55"/>
        <v>73.998000000000005</v>
      </c>
      <c r="CG95" s="16">
        <f t="shared" si="62"/>
        <v>91</v>
      </c>
      <c r="CH95" s="16">
        <f t="shared" si="56"/>
        <v>0.3775073567030422</v>
      </c>
      <c r="CI95" s="16">
        <f t="shared" si="57"/>
        <v>0.62249264329695775</v>
      </c>
      <c r="CJ95" s="16">
        <f t="shared" si="58"/>
        <v>0.35357061474854112</v>
      </c>
      <c r="CK95" s="16">
        <f t="shared" si="59"/>
        <v>-364.50454718885169</v>
      </c>
      <c r="CL95" s="16">
        <f t="shared" si="60"/>
        <v>-0.35252990578651655</v>
      </c>
      <c r="CM95" s="16">
        <v>0.12549999356269836</v>
      </c>
      <c r="CN95" s="16">
        <v>0.35539999604225159</v>
      </c>
      <c r="CO95" s="16">
        <v>0.43140000104904175</v>
      </c>
      <c r="CP95" s="16">
        <v>9.3599997460842133E-2</v>
      </c>
      <c r="CQ95" s="16">
        <v>0.87419998645782471</v>
      </c>
      <c r="CR95" s="16">
        <v>0.9179999828338623</v>
      </c>
      <c r="CS95" s="16">
        <v>0.56720000505447388</v>
      </c>
      <c r="CT95" s="16">
        <v>0.46579998731613159</v>
      </c>
      <c r="CU95" s="16">
        <v>0.66900002956390381</v>
      </c>
      <c r="CV95" s="16">
        <v>4.9499999731779099E-2</v>
      </c>
    </row>
    <row r="96" spans="22:100" x14ac:dyDescent="0.35">
      <c r="V96" s="16">
        <v>92</v>
      </c>
      <c r="W96" s="16">
        <f t="shared" si="61"/>
        <v>74.001999999999995</v>
      </c>
      <c r="X96" s="16">
        <f t="shared" si="53"/>
        <v>0</v>
      </c>
      <c r="Y96" s="16">
        <f t="shared" si="54"/>
        <v>0</v>
      </c>
      <c r="AC96" s="27">
        <f>IF($C$50="","",$C$50)</f>
        <v>74.001000000000005</v>
      </c>
      <c r="AF96" s="27">
        <f>IF($C$35="","",$C$35)</f>
        <v>73.994</v>
      </c>
      <c r="AH96" s="27"/>
      <c r="AI96" s="27">
        <f>IF($E$27="","",$E$27)</f>
        <v>74.009</v>
      </c>
      <c r="AL96" s="27">
        <f>IF($C$23="","",$C$23)</f>
        <v>74.001999999999995</v>
      </c>
      <c r="AM96" s="16">
        <v>0.87510001659393311</v>
      </c>
      <c r="AN96" s="16">
        <v>0.68480002880096436</v>
      </c>
      <c r="AO96" s="16">
        <v>0.83370000123977661</v>
      </c>
      <c r="AP96" s="16">
        <v>0.34099999070167542</v>
      </c>
      <c r="AQ96" s="16">
        <v>0.2</v>
      </c>
      <c r="AR96" s="16">
        <f t="shared" si="63"/>
        <v>73.998122485966647</v>
      </c>
      <c r="AS96" s="16">
        <f t="shared" si="64"/>
        <v>37.47038441247502</v>
      </c>
      <c r="AT96" s="16">
        <v>0.89440000057220459</v>
      </c>
      <c r="AU96" s="16">
        <v>0.1956000030040741</v>
      </c>
      <c r="AV96" s="16">
        <v>0.84520000219345093</v>
      </c>
      <c r="AW96" s="16">
        <v>0.92369997501373291</v>
      </c>
      <c r="AX96" s="16">
        <v>0.5439000129699707</v>
      </c>
      <c r="AY96" s="16">
        <v>0.30390000343322754</v>
      </c>
      <c r="AZ96" s="16">
        <v>0.5997999906539917</v>
      </c>
      <c r="BA96" s="16">
        <v>0.67199999094009399</v>
      </c>
      <c r="BB96" s="16">
        <v>0.51330000162124634</v>
      </c>
      <c r="BC96" s="16">
        <v>3.5000001080334187E-3</v>
      </c>
      <c r="BU96" s="16">
        <v>0.6129000186920166</v>
      </c>
      <c r="BV96" s="16">
        <v>0.94450002908706665</v>
      </c>
      <c r="BW96" s="16">
        <v>0.19730000197887421</v>
      </c>
      <c r="BX96" s="16">
        <v>0.13400000333786011</v>
      </c>
      <c r="BY96" s="16">
        <v>0.92619997262954712</v>
      </c>
      <c r="BZ96" s="16">
        <v>0.67970001697540283</v>
      </c>
      <c r="CA96" s="16">
        <v>0.21649999916553497</v>
      </c>
      <c r="CB96" s="16">
        <v>0.65189999341964722</v>
      </c>
      <c r="CC96" s="16">
        <v>0.89639997482299805</v>
      </c>
      <c r="CD96" s="16">
        <v>0.44810000061988831</v>
      </c>
      <c r="CE96" s="16">
        <v>92</v>
      </c>
      <c r="CF96" s="16">
        <f t="shared" si="55"/>
        <v>73.998000000000005</v>
      </c>
      <c r="CG96" s="16">
        <f t="shared" si="62"/>
        <v>92</v>
      </c>
      <c r="CH96" s="16">
        <f t="shared" si="56"/>
        <v>0.3775073567030422</v>
      </c>
      <c r="CI96" s="16">
        <f t="shared" si="57"/>
        <v>0.62249264329695775</v>
      </c>
      <c r="CJ96" s="16">
        <f t="shared" si="58"/>
        <v>0.35357061474854112</v>
      </c>
      <c r="CK96" s="16">
        <f t="shared" si="59"/>
        <v>-368.53222174342466</v>
      </c>
      <c r="CL96" s="16">
        <f t="shared" si="60"/>
        <v>-0.34189738850074802</v>
      </c>
      <c r="CM96" s="16">
        <v>0.12460000067949295</v>
      </c>
      <c r="CN96" s="16">
        <v>0.5382000207901001</v>
      </c>
      <c r="CO96" s="16">
        <v>0.65570002794265747</v>
      </c>
      <c r="CP96" s="16">
        <v>0.1656000018119812</v>
      </c>
      <c r="CQ96" s="16">
        <v>0.23579999804496765</v>
      </c>
      <c r="CR96" s="16">
        <v>0.66269999742507935</v>
      </c>
      <c r="CS96" s="16">
        <v>0.15739999711513519</v>
      </c>
      <c r="CT96" s="16">
        <v>0.28459998965263367</v>
      </c>
      <c r="CU96" s="16">
        <v>0.25609999895095825</v>
      </c>
      <c r="CV96" s="16">
        <v>0.72020000219345093</v>
      </c>
    </row>
    <row r="97" spans="22:100" x14ac:dyDescent="0.35">
      <c r="V97" s="27">
        <v>93</v>
      </c>
      <c r="W97" s="16">
        <f t="shared" si="61"/>
        <v>74.003</v>
      </c>
      <c r="X97" s="16">
        <f t="shared" si="53"/>
        <v>0</v>
      </c>
      <c r="Y97" s="16">
        <f t="shared" si="54"/>
        <v>0</v>
      </c>
      <c r="AB97" s="27" t="s">
        <v>133</v>
      </c>
      <c r="AC97" s="27">
        <f>IF($B$51="","",$B$51)</f>
        <v>74.004000000000005</v>
      </c>
      <c r="AE97" s="27"/>
      <c r="AF97" s="27">
        <f>IF($D$35="","",$D$35)</f>
        <v>73.997</v>
      </c>
      <c r="AH97" s="27" t="s">
        <v>110</v>
      </c>
      <c r="AI97" s="27">
        <f>IF($B$28="","",$B$28)</f>
        <v>74.015000000000001</v>
      </c>
      <c r="AK97" s="27"/>
      <c r="AL97" s="27">
        <f>IF($D$23="","",$D$23)</f>
        <v>74.003</v>
      </c>
      <c r="AM97" s="16">
        <v>0.87959998846054077</v>
      </c>
      <c r="AN97" s="16">
        <v>0.68400001525878906</v>
      </c>
      <c r="AO97" s="16">
        <v>0.61100000143051147</v>
      </c>
      <c r="AP97" s="16">
        <v>0.24650000035762787</v>
      </c>
      <c r="AQ97" s="16">
        <v>0.1</v>
      </c>
      <c r="AR97" s="16">
        <f t="shared" si="63"/>
        <v>74.000158161988878</v>
      </c>
      <c r="AS97" s="16">
        <f t="shared" si="64"/>
        <v>38.999579809635577</v>
      </c>
      <c r="AT97" s="16">
        <v>0.77740001678466797</v>
      </c>
      <c r="AU97" s="16">
        <v>0.8101000189781189</v>
      </c>
      <c r="AV97" s="16">
        <v>2.4000000208616257E-2</v>
      </c>
      <c r="AW97" s="16">
        <v>0.88380002975463867</v>
      </c>
      <c r="AX97" s="16">
        <v>0.4869999885559082</v>
      </c>
      <c r="AY97" s="16">
        <v>6.719999760389328E-2</v>
      </c>
      <c r="AZ97" s="16">
        <v>0.34450000524520874</v>
      </c>
      <c r="BA97" s="16">
        <v>0.89620000123977661</v>
      </c>
      <c r="BB97" s="16">
        <v>0.77819997072219849</v>
      </c>
      <c r="BC97" s="16">
        <v>0.45849999785423279</v>
      </c>
      <c r="BU97" s="16">
        <v>0.8465999960899353</v>
      </c>
      <c r="BV97" s="16">
        <v>0.86159998178482056</v>
      </c>
      <c r="BW97" s="16">
        <v>0.65380001068115234</v>
      </c>
      <c r="BX97" s="16">
        <v>0.95349997282028198</v>
      </c>
      <c r="BY97" s="16">
        <v>0.46320000290870667</v>
      </c>
      <c r="BZ97" s="16">
        <v>0.39500001072883606</v>
      </c>
      <c r="CA97" s="16">
        <v>0.15449999272823334</v>
      </c>
      <c r="CB97" s="16">
        <v>0.39879998564720154</v>
      </c>
      <c r="CC97" s="16">
        <v>0.5349000096321106</v>
      </c>
      <c r="CD97" s="16">
        <v>0.20739999413490295</v>
      </c>
      <c r="CE97" s="16">
        <v>93</v>
      </c>
      <c r="CF97" s="16">
        <f t="shared" si="55"/>
        <v>73.998000000000005</v>
      </c>
      <c r="CG97" s="16">
        <f t="shared" si="62"/>
        <v>93</v>
      </c>
      <c r="CH97" s="16">
        <f t="shared" si="56"/>
        <v>0.3775073567030422</v>
      </c>
      <c r="CI97" s="16">
        <f t="shared" si="57"/>
        <v>0.62249264329695775</v>
      </c>
      <c r="CJ97" s="16">
        <f t="shared" si="58"/>
        <v>0.35357061474854112</v>
      </c>
      <c r="CK97" s="16">
        <f t="shared" si="59"/>
        <v>-372.55989629799757</v>
      </c>
      <c r="CL97" s="16">
        <f t="shared" si="60"/>
        <v>-0.33130338398366627</v>
      </c>
      <c r="CM97" s="16">
        <v>0.88450002670288086</v>
      </c>
      <c r="CN97" s="16">
        <v>0.95709997415542603</v>
      </c>
      <c r="CO97" s="16">
        <v>0.86510002613067627</v>
      </c>
      <c r="CP97" s="16">
        <v>0.45149999856948853</v>
      </c>
      <c r="CQ97" s="16">
        <v>0.69830000400543213</v>
      </c>
      <c r="CR97" s="16">
        <v>0.12729999423027039</v>
      </c>
      <c r="CS97" s="16">
        <v>0.76969999074935913</v>
      </c>
      <c r="CT97" s="16">
        <v>0.74190002679824829</v>
      </c>
      <c r="CU97" s="16">
        <v>6.4699999988079071E-2</v>
      </c>
      <c r="CV97" s="16">
        <v>0.56550002098083496</v>
      </c>
    </row>
    <row r="98" spans="22:100" x14ac:dyDescent="0.35">
      <c r="V98" s="16">
        <v>94</v>
      </c>
      <c r="W98" s="16">
        <f t="shared" si="61"/>
        <v>74.004999999999995</v>
      </c>
      <c r="X98" s="16">
        <f t="shared" si="53"/>
        <v>0</v>
      </c>
      <c r="Y98" s="16">
        <f t="shared" si="54"/>
        <v>0</v>
      </c>
      <c r="AC98" s="27">
        <f>IF($C$51="","",$C$51)</f>
        <v>73.998999999999995</v>
      </c>
      <c r="AE98" s="27" t="s">
        <v>118</v>
      </c>
      <c r="AF98" s="27">
        <f>IF($B$36="","",$B$36)</f>
        <v>73.995000000000005</v>
      </c>
      <c r="AI98" s="27">
        <f>IF($C$28="","",$C$28)</f>
        <v>74.007999999999996</v>
      </c>
      <c r="AK98" s="27"/>
      <c r="AL98" s="27">
        <f>IF($E$23="","",$E$23)</f>
        <v>74.004999999999995</v>
      </c>
      <c r="AM98" s="16">
        <v>9.3000002205371857E-2</v>
      </c>
      <c r="AN98" s="16">
        <v>0.10819999873638153</v>
      </c>
      <c r="AO98" s="16">
        <v>0.20739999413490295</v>
      </c>
      <c r="AP98" s="16">
        <v>0.66310000419616699</v>
      </c>
      <c r="AQ98" s="16">
        <v>0</v>
      </c>
      <c r="AR98" s="16">
        <f>Mittelwert</f>
        <v>74.001175999999987</v>
      </c>
      <c r="AS98" s="16">
        <f t="shared" si="64"/>
        <v>39.195066016937332</v>
      </c>
      <c r="AT98" s="16">
        <v>0.47330000996589661</v>
      </c>
      <c r="AU98" s="16">
        <v>0.19810000061988831</v>
      </c>
      <c r="AV98" s="16">
        <v>0.49549999833106995</v>
      </c>
      <c r="AW98" s="16">
        <v>0.375</v>
      </c>
      <c r="AX98" s="16">
        <v>0.85829997062683105</v>
      </c>
      <c r="AY98" s="16">
        <v>0.73059999942779541</v>
      </c>
      <c r="AZ98" s="16">
        <v>8.449999988079071E-2</v>
      </c>
      <c r="BA98" s="16">
        <v>0.29769998788833618</v>
      </c>
      <c r="BB98" s="16">
        <v>0.27120000123977661</v>
      </c>
      <c r="BC98" s="16">
        <v>0.19939999282360077</v>
      </c>
      <c r="BU98" s="16">
        <v>0.2062000036239624</v>
      </c>
      <c r="BV98" s="16">
        <v>0.79000002145767212</v>
      </c>
      <c r="BW98" s="16">
        <v>0.15970000624656677</v>
      </c>
      <c r="BX98" s="16">
        <v>0.625</v>
      </c>
      <c r="BY98" s="16">
        <v>0.69349998235702515</v>
      </c>
      <c r="BZ98" s="16">
        <v>0.53250002861022949</v>
      </c>
      <c r="CA98" s="16">
        <v>0.56919997930526733</v>
      </c>
      <c r="CB98" s="16">
        <v>0.73559999465942383</v>
      </c>
      <c r="CC98" s="16">
        <v>0.59439998865127563</v>
      </c>
      <c r="CD98" s="16">
        <v>0.38179999589920044</v>
      </c>
      <c r="CE98" s="16">
        <v>94</v>
      </c>
      <c r="CF98" s="16">
        <f t="shared" si="55"/>
        <v>73.998000000000005</v>
      </c>
      <c r="CG98" s="16">
        <f t="shared" si="62"/>
        <v>94</v>
      </c>
      <c r="CH98" s="16">
        <f t="shared" si="56"/>
        <v>0.3775073567030422</v>
      </c>
      <c r="CI98" s="16">
        <f t="shared" si="57"/>
        <v>0.62249264329695775</v>
      </c>
      <c r="CJ98" s="16">
        <f t="shared" si="58"/>
        <v>0.35357061474854112</v>
      </c>
      <c r="CK98" s="16">
        <f t="shared" si="59"/>
        <v>-376.58757085257054</v>
      </c>
      <c r="CL98" s="16">
        <f t="shared" si="60"/>
        <v>-0.3207464336367673</v>
      </c>
      <c r="CM98" s="16">
        <v>0.61529999971389771</v>
      </c>
      <c r="CN98" s="16">
        <v>6.5399996936321259E-2</v>
      </c>
      <c r="CO98" s="16">
        <v>0.45070001482963562</v>
      </c>
      <c r="CP98" s="16">
        <v>0.52499997615814209</v>
      </c>
      <c r="CQ98" s="16">
        <v>0.29910001158714294</v>
      </c>
      <c r="CR98" s="16">
        <v>0.92330002784729004</v>
      </c>
      <c r="CS98" s="16">
        <v>0.39899998903274536</v>
      </c>
      <c r="CT98" s="16">
        <v>0.36500000953674316</v>
      </c>
      <c r="CU98" s="16">
        <v>0.97460001707077026</v>
      </c>
      <c r="CV98" s="16">
        <v>0.5601000189781189</v>
      </c>
    </row>
    <row r="99" spans="22:100" x14ac:dyDescent="0.35">
      <c r="V99" s="27">
        <v>95</v>
      </c>
      <c r="W99" s="16">
        <f t="shared" si="61"/>
        <v>73.997</v>
      </c>
      <c r="X99" s="16">
        <f t="shared" si="53"/>
        <v>0</v>
      </c>
      <c r="Y99" s="16">
        <f t="shared" si="54"/>
        <v>0</v>
      </c>
      <c r="AB99" s="27" t="s">
        <v>134</v>
      </c>
      <c r="AC99" s="27">
        <f>IF($B$52="","",$B$52)</f>
        <v>74.010000000000005</v>
      </c>
      <c r="AF99" s="27">
        <f>IF($C$36="","",$C$36)</f>
        <v>74.006</v>
      </c>
      <c r="AH99" s="27"/>
      <c r="AI99" s="27">
        <f>IF($D$28="","",$D$28)</f>
        <v>73.992999999999995</v>
      </c>
      <c r="AK99" s="27"/>
      <c r="AL99" s="27">
        <f>IF($F$23="","",$F$23)</f>
        <v>73.997</v>
      </c>
      <c r="AM99" s="16">
        <v>0.74860000610351563</v>
      </c>
      <c r="AN99" s="16">
        <v>0.78619998693466187</v>
      </c>
      <c r="AO99" s="16">
        <v>0.55129998922348022</v>
      </c>
      <c r="AP99" s="16">
        <v>0.55989998579025269</v>
      </c>
      <c r="AQ99" s="16">
        <v>0.1</v>
      </c>
      <c r="AR99" s="16">
        <f t="shared" ref="AR99:AR109" si="66">AR98+(AQ99*Standardabweichung)</f>
        <v>74.002193838011095</v>
      </c>
      <c r="AS99" s="16">
        <f t="shared" si="64"/>
        <v>38.999579809635577</v>
      </c>
      <c r="AT99" s="16">
        <v>0.80989998579025269</v>
      </c>
      <c r="AU99" s="16">
        <v>0.66990000009536743</v>
      </c>
      <c r="AV99" s="16">
        <v>0.9473000168800354</v>
      </c>
      <c r="AW99" s="16">
        <v>0.48039999604225159</v>
      </c>
      <c r="AX99" s="16">
        <v>0.9724000096321106</v>
      </c>
      <c r="AY99" s="16">
        <v>0.66019999980926514</v>
      </c>
      <c r="AZ99" s="16">
        <v>0.79290002584457397</v>
      </c>
      <c r="BA99" s="16">
        <v>0.74360001087188721</v>
      </c>
      <c r="BB99" s="16">
        <v>3.2699998468160629E-2</v>
      </c>
      <c r="BC99" s="16">
        <v>0.17960000038146973</v>
      </c>
      <c r="BU99" s="16">
        <v>0.18359999358654022</v>
      </c>
      <c r="BV99" s="16">
        <v>3.6200001835823059E-2</v>
      </c>
      <c r="BW99" s="16">
        <v>0.44879999756813049</v>
      </c>
      <c r="BX99" s="16">
        <v>0.98729997873306274</v>
      </c>
      <c r="BY99" s="16">
        <v>0.98040002584457397</v>
      </c>
      <c r="BZ99" s="16">
        <v>0.36269998550415039</v>
      </c>
      <c r="CA99" s="16">
        <v>0.56819999217987061</v>
      </c>
      <c r="CB99" s="16">
        <v>0.58230000734329224</v>
      </c>
      <c r="CC99" s="16">
        <v>0.58520001173019409</v>
      </c>
      <c r="CD99" s="16">
        <v>0.62870001792907715</v>
      </c>
      <c r="CE99" s="16">
        <v>95</v>
      </c>
      <c r="CF99" s="16">
        <f t="shared" si="55"/>
        <v>73.998000000000005</v>
      </c>
      <c r="CG99" s="16">
        <f t="shared" si="62"/>
        <v>95</v>
      </c>
      <c r="CH99" s="16">
        <f t="shared" si="56"/>
        <v>0.3775073567030422</v>
      </c>
      <c r="CI99" s="16">
        <f t="shared" si="57"/>
        <v>0.62249264329695775</v>
      </c>
      <c r="CJ99" s="16">
        <f t="shared" si="58"/>
        <v>0.35357061474854112</v>
      </c>
      <c r="CK99" s="16">
        <f t="shared" si="59"/>
        <v>-380.6152454071435</v>
      </c>
      <c r="CL99" s="16">
        <f t="shared" si="60"/>
        <v>-0.31022511060891406</v>
      </c>
      <c r="CM99" s="16">
        <v>0.77920001745223999</v>
      </c>
      <c r="CN99" s="16">
        <v>0.17239999771118164</v>
      </c>
      <c r="CO99" s="16">
        <v>0.39640000462532043</v>
      </c>
      <c r="CP99" s="16">
        <v>0.70130002498626709</v>
      </c>
      <c r="CQ99" s="16">
        <v>0.29309999942779541</v>
      </c>
      <c r="CR99" s="16">
        <v>0.68540000915527344</v>
      </c>
      <c r="CS99" s="16">
        <v>0.94239997863769531</v>
      </c>
      <c r="CT99" s="16">
        <v>5.7799998670816422E-2</v>
      </c>
      <c r="CU99" s="16">
        <v>0.49050000309944153</v>
      </c>
      <c r="CV99" s="16">
        <v>0.54280000925064087</v>
      </c>
    </row>
    <row r="100" spans="22:100" x14ac:dyDescent="0.35">
      <c r="V100" s="16">
        <v>96</v>
      </c>
      <c r="W100" s="16">
        <f t="shared" si="61"/>
        <v>74</v>
      </c>
      <c r="X100" s="16">
        <f t="shared" si="53"/>
        <v>0</v>
      </c>
      <c r="Y100" s="16">
        <f t="shared" si="54"/>
        <v>0</v>
      </c>
      <c r="AC100" s="27">
        <f>IF($C$52="","",$C$52)</f>
        <v>73.989000000000004</v>
      </c>
      <c r="AE100" s="27"/>
      <c r="AF100" s="27">
        <f>IF($D$36="","",$D$36)</f>
        <v>73.994</v>
      </c>
      <c r="AH100" s="27"/>
      <c r="AI100" s="27">
        <f>IF($E$28="","",$E$28)</f>
        <v>74</v>
      </c>
      <c r="AK100" s="27" t="s">
        <v>105</v>
      </c>
      <c r="AL100" s="27">
        <f>IF($B$24="","",$B$24)</f>
        <v>74</v>
      </c>
      <c r="AM100" s="16">
        <v>0.2720000147819519</v>
      </c>
      <c r="AN100" s="16">
        <v>0.61400002241134644</v>
      </c>
      <c r="AO100" s="16">
        <v>0.43630000948905945</v>
      </c>
      <c r="AP100" s="16">
        <v>0.11180000007152557</v>
      </c>
      <c r="AQ100" s="16">
        <v>0.2</v>
      </c>
      <c r="AR100" s="16">
        <f t="shared" si="66"/>
        <v>74.004229514033327</v>
      </c>
      <c r="AS100" s="16">
        <f t="shared" si="64"/>
        <v>37.47038441247502</v>
      </c>
      <c r="AT100" s="16">
        <v>0.59530001878738403</v>
      </c>
      <c r="AU100" s="16">
        <v>0.80239999294281006</v>
      </c>
      <c r="AV100" s="16">
        <v>0.64579999446868896</v>
      </c>
      <c r="AW100" s="16">
        <v>0.40950000286102295</v>
      </c>
      <c r="AX100" s="16">
        <v>0.17419999837875366</v>
      </c>
      <c r="AY100" s="16">
        <v>0.9000999927520752</v>
      </c>
      <c r="AZ100" s="16">
        <v>9.9899999797344208E-2</v>
      </c>
      <c r="BA100" s="16">
        <v>5.5300001055002213E-2</v>
      </c>
      <c r="BB100" s="16">
        <v>0.4625999927520752</v>
      </c>
      <c r="BC100" s="16">
        <v>0.607200026512146</v>
      </c>
      <c r="BU100" s="16">
        <v>0.95759999752044678</v>
      </c>
      <c r="BV100" s="16">
        <v>0.13089999556541443</v>
      </c>
      <c r="BW100" s="16">
        <v>0.72670000791549683</v>
      </c>
      <c r="BX100" s="16">
        <v>2.9899999499320984E-2</v>
      </c>
      <c r="BY100" s="16">
        <v>0.53619998693466187</v>
      </c>
      <c r="BZ100" s="16">
        <v>0.70690000057220459</v>
      </c>
      <c r="CA100" s="16">
        <v>0.31360000371932983</v>
      </c>
      <c r="CB100" s="16">
        <v>0.57520002126693726</v>
      </c>
      <c r="CC100" s="16">
        <v>0.23260000348091125</v>
      </c>
      <c r="CD100" s="16">
        <v>0.87080001831054688</v>
      </c>
      <c r="CE100" s="16">
        <v>96</v>
      </c>
      <c r="CF100" s="16">
        <f t="shared" si="55"/>
        <v>73.998000000000005</v>
      </c>
      <c r="CG100" s="16">
        <f t="shared" si="62"/>
        <v>96</v>
      </c>
      <c r="CH100" s="16">
        <f t="shared" si="56"/>
        <v>0.3775073567030422</v>
      </c>
      <c r="CI100" s="16">
        <f t="shared" si="57"/>
        <v>0.62249264329695775</v>
      </c>
      <c r="CJ100" s="16">
        <f t="shared" si="58"/>
        <v>0.35357061474854112</v>
      </c>
      <c r="CK100" s="16">
        <f t="shared" si="59"/>
        <v>-384.64291996171642</v>
      </c>
      <c r="CL100" s="16">
        <f t="shared" si="60"/>
        <v>-0.29973801820077589</v>
      </c>
      <c r="CM100" s="16">
        <v>0.31220000982284546</v>
      </c>
      <c r="CN100" s="16">
        <v>0.35780000686645508</v>
      </c>
      <c r="CO100" s="16">
        <v>0.79909998178482056</v>
      </c>
      <c r="CP100" s="16">
        <v>0.67849999666213989</v>
      </c>
      <c r="CQ100" s="16">
        <v>0.61799997091293335</v>
      </c>
      <c r="CR100" s="16">
        <v>0.50429999828338623</v>
      </c>
      <c r="CS100" s="16">
        <v>0.41859999299049377</v>
      </c>
      <c r="CT100" s="16">
        <v>0.8935999870300293</v>
      </c>
      <c r="CU100" s="16">
        <v>2.099999925121665E-3</v>
      </c>
      <c r="CV100" s="16">
        <v>0.51319998502731323</v>
      </c>
    </row>
    <row r="101" spans="22:100" x14ac:dyDescent="0.35">
      <c r="V101" s="27">
        <v>97</v>
      </c>
      <c r="W101" s="16">
        <f t="shared" si="61"/>
        <v>74.010000000000005</v>
      </c>
      <c r="X101" s="16">
        <f t="shared" si="53"/>
        <v>0</v>
      </c>
      <c r="Y101" s="16">
        <f t="shared" si="54"/>
        <v>0</v>
      </c>
      <c r="AB101" s="27" t="s">
        <v>135</v>
      </c>
      <c r="AC101" s="27">
        <f>IF($B$53="","",$B$53)</f>
        <v>74.015000000000001</v>
      </c>
      <c r="AE101" s="27" t="s">
        <v>119</v>
      </c>
      <c r="AF101" s="27">
        <f>IF($B$37="","",$B$37)</f>
        <v>73.984999999999999</v>
      </c>
      <c r="AH101" s="27" t="s">
        <v>111</v>
      </c>
      <c r="AI101" s="27">
        <f>IF($B$29="","",$B$29)</f>
        <v>73.981999999999999</v>
      </c>
      <c r="AL101" s="27">
        <f>IF($C$24="","",$C$24)</f>
        <v>74.010000000000005</v>
      </c>
      <c r="AM101" s="16">
        <v>0.15770000219345093</v>
      </c>
      <c r="AN101" s="16">
        <v>0.62860000133514404</v>
      </c>
      <c r="AO101" s="16">
        <v>0.19009999930858612</v>
      </c>
      <c r="AP101" s="16">
        <v>2.0800000056624413E-2</v>
      </c>
      <c r="AQ101" s="16">
        <v>0.3</v>
      </c>
      <c r="AR101" s="16">
        <f t="shared" si="66"/>
        <v>74.007283028066666</v>
      </c>
      <c r="AS101" s="16">
        <f t="shared" si="64"/>
        <v>32.738471078248885</v>
      </c>
      <c r="AT101" s="16">
        <v>0.67019999027252197</v>
      </c>
      <c r="AU101" s="16">
        <v>0.23499999940395355</v>
      </c>
      <c r="AV101" s="16">
        <v>0.18950000405311584</v>
      </c>
      <c r="AW101" s="16">
        <v>0.81679999828338623</v>
      </c>
      <c r="AX101" s="16">
        <v>0.14959999918937683</v>
      </c>
      <c r="AY101" s="16">
        <v>0.44429999589920044</v>
      </c>
      <c r="AZ101" s="16">
        <v>0.86830002069473267</v>
      </c>
      <c r="BA101" s="16">
        <v>0.10970000177621841</v>
      </c>
      <c r="BB101" s="16">
        <v>0.53289997577667236</v>
      </c>
      <c r="BC101" s="16">
        <v>0.75859999656677246</v>
      </c>
      <c r="BU101" s="16">
        <v>0.62220001220703125</v>
      </c>
      <c r="BV101" s="16">
        <v>0.91060000658035278</v>
      </c>
      <c r="BW101" s="16">
        <v>0.12960000336170197</v>
      </c>
      <c r="BX101" s="16">
        <v>0.40770000219345093</v>
      </c>
      <c r="BY101" s="16">
        <v>0.20589999854564667</v>
      </c>
      <c r="BZ101" s="16">
        <v>0.60110002756118774</v>
      </c>
      <c r="CA101" s="16">
        <v>0.98320001363754272</v>
      </c>
      <c r="CB101" s="16">
        <v>0.32159999012947083</v>
      </c>
      <c r="CC101" s="16">
        <v>0.28940001130104065</v>
      </c>
      <c r="CD101" s="16">
        <v>0.12430000305175781</v>
      </c>
      <c r="CE101" s="16">
        <v>97</v>
      </c>
      <c r="CF101" s="16">
        <f t="shared" si="55"/>
        <v>73.998000000000005</v>
      </c>
      <c r="CG101" s="16">
        <f t="shared" si="62"/>
        <v>97</v>
      </c>
      <c r="CH101" s="16">
        <f t="shared" si="56"/>
        <v>0.3775073567030422</v>
      </c>
      <c r="CI101" s="16">
        <f t="shared" ref="CI101:CI132" si="67">IF(W101="","",1-CH101)</f>
        <v>0.62249264329695775</v>
      </c>
      <c r="CJ101" s="16">
        <f t="shared" si="58"/>
        <v>0.35357061474854112</v>
      </c>
      <c r="CK101" s="16">
        <f t="shared" ref="CK101:CK132" si="68">IF(W101="","",(2*CG101-1)*(LN(CJ101)+LN(CH101)))</f>
        <v>-388.67059451628938</v>
      </c>
      <c r="CL101" s="16">
        <f t="shared" si="60"/>
        <v>-0.28928378834046492</v>
      </c>
      <c r="CM101" s="16">
        <v>0.34259998798370361</v>
      </c>
      <c r="CN101" s="16">
        <v>0.70649999380111694</v>
      </c>
      <c r="CO101" s="16">
        <v>0.99529999494552612</v>
      </c>
      <c r="CP101" s="16">
        <v>0.67479997873306274</v>
      </c>
      <c r="CQ101" s="16">
        <v>0.93639999628067017</v>
      </c>
      <c r="CR101" s="16">
        <v>0.4390999972820282</v>
      </c>
      <c r="CS101" s="16">
        <v>0.50580000877380371</v>
      </c>
      <c r="CT101" s="16">
        <v>0.2685999870300293</v>
      </c>
      <c r="CU101" s="16">
        <v>2.930000051856041E-2</v>
      </c>
      <c r="CV101" s="16">
        <v>0.78780001401901245</v>
      </c>
    </row>
    <row r="102" spans="22:100" x14ac:dyDescent="0.35">
      <c r="V102" s="16">
        <v>98</v>
      </c>
      <c r="W102" s="16">
        <f t="shared" si="61"/>
        <v>74.013000000000005</v>
      </c>
      <c r="X102" s="16">
        <f t="shared" si="53"/>
        <v>0</v>
      </c>
      <c r="Y102" s="16">
        <f t="shared" si="54"/>
        <v>0</v>
      </c>
      <c r="AC102" s="27">
        <f>IF($C$53="","",$C$53)</f>
        <v>74.007999999999996</v>
      </c>
      <c r="AF102" s="27">
        <f>IF($C$37="","",$C$37)</f>
        <v>74.003</v>
      </c>
      <c r="AI102" s="27">
        <f>IF($C$29="","",$C$29)</f>
        <v>73.983999999999995</v>
      </c>
      <c r="AK102" s="27"/>
      <c r="AL102" s="27">
        <f>IF($D$24="","",$D$24)</f>
        <v>74.013000000000005</v>
      </c>
      <c r="AM102" s="16">
        <v>0.82829999923706055</v>
      </c>
      <c r="AN102" s="16">
        <v>0.44600000977516174</v>
      </c>
      <c r="AO102" s="16">
        <v>0.31259998679161072</v>
      </c>
      <c r="AP102" s="16">
        <v>0.74059998989105225</v>
      </c>
      <c r="AQ102" s="16">
        <v>0.4</v>
      </c>
      <c r="AR102" s="16">
        <f t="shared" si="66"/>
        <v>74.011354380111115</v>
      </c>
      <c r="AS102" s="16">
        <f t="shared" si="64"/>
        <v>23.773009248750078</v>
      </c>
      <c r="AT102" s="16">
        <v>0.81089997291564941</v>
      </c>
      <c r="AU102" s="16">
        <v>0.22499999403953552</v>
      </c>
      <c r="AV102" s="16">
        <v>4.5400001108646393E-2</v>
      </c>
      <c r="AW102" s="16">
        <v>0.58350002765655518</v>
      </c>
      <c r="AX102" s="16">
        <v>0.4083000123500824</v>
      </c>
      <c r="AY102" s="16">
        <v>0.30399999022483826</v>
      </c>
      <c r="AZ102" s="16">
        <v>0.44440001249313354</v>
      </c>
      <c r="BA102" s="16">
        <v>0.72850000858306885</v>
      </c>
      <c r="BB102" s="16">
        <v>0.19730000197887421</v>
      </c>
      <c r="BC102" s="16">
        <v>0.51529997587203979</v>
      </c>
      <c r="BU102" s="16">
        <v>6.3400000333786011E-2</v>
      </c>
      <c r="BV102" s="16">
        <v>0.21449999511241913</v>
      </c>
      <c r="BW102" s="16">
        <v>0.64880001544952393</v>
      </c>
      <c r="BX102" s="16">
        <v>0.62040001153945923</v>
      </c>
      <c r="BY102" s="16">
        <v>6.9399997591972351E-2</v>
      </c>
      <c r="BZ102" s="16">
        <v>6.8599998950958252E-2</v>
      </c>
      <c r="CA102" s="16">
        <v>0.71950000524520874</v>
      </c>
      <c r="CB102" s="16">
        <v>0.75900000333786011</v>
      </c>
      <c r="CC102" s="16">
        <v>0.85089999437332153</v>
      </c>
      <c r="CD102" s="16">
        <v>0.38170000910758972</v>
      </c>
      <c r="CE102" s="16">
        <v>98</v>
      </c>
      <c r="CF102" s="16">
        <f t="shared" si="55"/>
        <v>73.998000000000005</v>
      </c>
      <c r="CG102" s="16">
        <f t="shared" ref="CG102:CG133" si="69">IF(W102="","",1+CG101)</f>
        <v>98</v>
      </c>
      <c r="CH102" s="16">
        <f t="shared" si="56"/>
        <v>0.3775073567030422</v>
      </c>
      <c r="CI102" s="16">
        <f t="shared" si="67"/>
        <v>0.62249264329695775</v>
      </c>
      <c r="CJ102" s="16">
        <f t="shared" si="58"/>
        <v>0.35357061474854112</v>
      </c>
      <c r="CK102" s="16">
        <f t="shared" si="68"/>
        <v>-392.6982690708623</v>
      </c>
      <c r="CL102" s="16">
        <f t="shared" si="60"/>
        <v>-0.27886108012570193</v>
      </c>
      <c r="CM102" s="16">
        <v>5.7599999010562897E-2</v>
      </c>
      <c r="CN102" s="16">
        <v>0.16210000216960907</v>
      </c>
      <c r="CO102" s="16">
        <v>0.63990002870559692</v>
      </c>
      <c r="CP102" s="16">
        <v>0.26980000734329224</v>
      </c>
      <c r="CQ102" s="16">
        <v>0.87809997797012329</v>
      </c>
      <c r="CR102" s="16">
        <v>0.4966999888420105</v>
      </c>
      <c r="CS102" s="16">
        <v>0.49790000915527344</v>
      </c>
      <c r="CT102" s="16">
        <v>0.36109998822212219</v>
      </c>
      <c r="CU102" s="16">
        <v>0.85820001363754272</v>
      </c>
      <c r="CV102" s="16">
        <v>4.3999999761581421E-2</v>
      </c>
    </row>
    <row r="103" spans="22:100" x14ac:dyDescent="0.35">
      <c r="V103" s="27">
        <v>99</v>
      </c>
      <c r="W103" s="16">
        <f t="shared" si="61"/>
        <v>74.02</v>
      </c>
      <c r="X103" s="16">
        <f t="shared" si="53"/>
        <v>0</v>
      </c>
      <c r="Y103" s="16">
        <f t="shared" si="54"/>
        <v>0</v>
      </c>
      <c r="AB103" s="27" t="s">
        <v>136</v>
      </c>
      <c r="AC103" s="27">
        <f>IF($B$54="","",$B$54)</f>
        <v>73.981999999999999</v>
      </c>
      <c r="AE103" s="27"/>
      <c r="AF103" s="27">
        <f>IF($D$37="","",$D$37)</f>
        <v>73.992999999999995</v>
      </c>
      <c r="AH103" s="27"/>
      <c r="AI103" s="27">
        <f>IF($D$29="","",$D$29)</f>
        <v>73.995000000000005</v>
      </c>
      <c r="AK103" s="27"/>
      <c r="AL103" s="27">
        <f>IF($E$24="","",$E$24)</f>
        <v>74.02</v>
      </c>
      <c r="AM103" s="16">
        <v>0.64340001344680786</v>
      </c>
      <c r="AN103" s="16">
        <v>0.81260001659393311</v>
      </c>
      <c r="AO103" s="16">
        <v>8.9900001883506775E-2</v>
      </c>
      <c r="AP103" s="16">
        <v>0.84020000696182251</v>
      </c>
      <c r="AQ103" s="16">
        <v>0.5</v>
      </c>
      <c r="AR103" s="16">
        <f t="shared" si="66"/>
        <v>74.016443570166686</v>
      </c>
      <c r="AS103" s="16">
        <f t="shared" si="64"/>
        <v>12.724774890679093</v>
      </c>
      <c r="AT103" s="16">
        <v>3.0300000682473183E-2</v>
      </c>
      <c r="AU103" s="16">
        <v>0.57499998807907104</v>
      </c>
      <c r="AV103" s="16">
        <v>0.28360000252723694</v>
      </c>
      <c r="AW103" s="16">
        <v>6.7100003361701965E-2</v>
      </c>
      <c r="AX103" s="16">
        <v>0.17599999904632568</v>
      </c>
      <c r="AY103" s="16">
        <v>0.90850001573562622</v>
      </c>
      <c r="AZ103" s="16">
        <v>0.22069999575614929</v>
      </c>
      <c r="BA103" s="16">
        <v>0.69249999523162842</v>
      </c>
      <c r="BB103" s="16">
        <v>0.23960000276565552</v>
      </c>
      <c r="BC103" s="16">
        <v>0.14869999885559082</v>
      </c>
      <c r="BU103" s="16">
        <v>0.9189000129699707</v>
      </c>
      <c r="BV103" s="16">
        <v>0.14540000259876251</v>
      </c>
      <c r="BW103" s="16">
        <v>0.92559999227523804</v>
      </c>
      <c r="BX103" s="16">
        <v>0.89340001344680786</v>
      </c>
      <c r="BY103" s="16">
        <v>1.9000000320374966E-3</v>
      </c>
      <c r="BZ103" s="16">
        <v>0.82819998264312744</v>
      </c>
      <c r="CA103" s="16">
        <v>0.33149999380111694</v>
      </c>
      <c r="CB103" s="16">
        <v>0.56300002336502075</v>
      </c>
      <c r="CC103" s="16">
        <v>0.58249998092651367</v>
      </c>
      <c r="CD103" s="16">
        <v>0.56919997930526733</v>
      </c>
      <c r="CE103" s="16">
        <v>99</v>
      </c>
      <c r="CF103" s="16">
        <f t="shared" si="55"/>
        <v>73.998000000000005</v>
      </c>
      <c r="CG103" s="16">
        <f t="shared" si="69"/>
        <v>99</v>
      </c>
      <c r="CH103" s="16">
        <f t="shared" si="56"/>
        <v>0.3775073567030422</v>
      </c>
      <c r="CI103" s="16">
        <f t="shared" si="67"/>
        <v>0.62249264329695775</v>
      </c>
      <c r="CJ103" s="16">
        <f t="shared" si="58"/>
        <v>0.39071698848037817</v>
      </c>
      <c r="CK103" s="16">
        <f t="shared" si="68"/>
        <v>-377.04559259192217</v>
      </c>
      <c r="CL103" s="16">
        <f t="shared" si="60"/>
        <v>-0.26846857842816302</v>
      </c>
      <c r="CM103" s="16">
        <v>0.91049998998641968</v>
      </c>
      <c r="CN103" s="16">
        <v>0.66979998350143433</v>
      </c>
      <c r="CO103" s="16">
        <v>0.98000001907348633</v>
      </c>
      <c r="CP103" s="16">
        <v>0.47269999980926514</v>
      </c>
      <c r="CQ103" s="16">
        <v>0.1624000072479248</v>
      </c>
      <c r="CR103" s="16">
        <v>0.27770000696182251</v>
      </c>
      <c r="CS103" s="16">
        <v>0.31560000777244568</v>
      </c>
      <c r="CT103" s="16">
        <v>0.23759999871253967</v>
      </c>
      <c r="CU103" s="16">
        <v>0.80239999294281006</v>
      </c>
      <c r="CV103" s="16">
        <v>0.80309998989105225</v>
      </c>
    </row>
    <row r="104" spans="22:100" x14ac:dyDescent="0.35">
      <c r="V104" s="16">
        <v>100</v>
      </c>
      <c r="W104" s="16">
        <f t="shared" si="61"/>
        <v>74.003</v>
      </c>
      <c r="X104" s="16">
        <f t="shared" si="53"/>
        <v>0</v>
      </c>
      <c r="Y104" s="16">
        <f t="shared" si="54"/>
        <v>0</v>
      </c>
      <c r="AC104" s="27">
        <f>IF($C$54="","",$C$54)</f>
        <v>73.983999999999995</v>
      </c>
      <c r="AE104" s="27" t="s">
        <v>120</v>
      </c>
      <c r="AF104" s="27">
        <f>IF($B$38="","",$B$38)</f>
        <v>74.007999999999996</v>
      </c>
      <c r="AH104" s="27"/>
      <c r="AI104" s="27">
        <f>IF($E$29="","",$E$29)</f>
        <v>74.016999999999996</v>
      </c>
      <c r="AK104" s="27"/>
      <c r="AL104" s="27">
        <f>IF($F$24="","",$F$24)</f>
        <v>74.003</v>
      </c>
      <c r="AM104" s="16">
        <v>0.65280002355575562</v>
      </c>
      <c r="AN104" s="16">
        <v>0.73589998483657837</v>
      </c>
      <c r="AO104" s="16">
        <v>2.7499999850988388E-2</v>
      </c>
      <c r="AP104" s="16">
        <v>0.21789999306201935</v>
      </c>
      <c r="AQ104" s="16">
        <v>0.6</v>
      </c>
      <c r="AR104" s="16">
        <f t="shared" si="66"/>
        <v>74.022550598233366</v>
      </c>
      <c r="AS104" s="16">
        <f t="shared" si="64"/>
        <v>4.3212766177159674</v>
      </c>
      <c r="AT104" s="16">
        <v>0.38830000162124634</v>
      </c>
      <c r="AU104" s="16">
        <v>0.84039998054504395</v>
      </c>
      <c r="AV104" s="16">
        <v>3.1599998474121094E-2</v>
      </c>
      <c r="AW104" s="16">
        <v>0.50279998779296875</v>
      </c>
      <c r="AX104" s="16">
        <v>0.89209997653961182</v>
      </c>
      <c r="AY104" s="16">
        <v>0.50309997797012329</v>
      </c>
      <c r="AZ104" s="16">
        <v>0.77120000123977661</v>
      </c>
      <c r="BA104" s="16">
        <v>0.35060000419616699</v>
      </c>
      <c r="BB104" s="16">
        <v>0.3986000120639801</v>
      </c>
      <c r="BC104" s="16">
        <v>8.320000022649765E-2</v>
      </c>
      <c r="BU104" s="16">
        <v>0.2046000063419342</v>
      </c>
      <c r="BV104" s="16">
        <v>0.39550000429153442</v>
      </c>
      <c r="BW104" s="16">
        <v>0.66600000858306885</v>
      </c>
      <c r="BX104" s="16">
        <v>0.76239997148513794</v>
      </c>
      <c r="BY104" s="16">
        <v>0.43709999322891235</v>
      </c>
      <c r="BZ104" s="16">
        <v>0.45919999480247498</v>
      </c>
      <c r="CA104" s="16">
        <v>0.44200000166893005</v>
      </c>
      <c r="CB104" s="16">
        <v>0.78350001573562622</v>
      </c>
      <c r="CC104" s="16">
        <v>0.57730001211166382</v>
      </c>
      <c r="CD104" s="16">
        <v>0.67849999666213989</v>
      </c>
      <c r="CE104" s="16">
        <v>100</v>
      </c>
      <c r="CF104" s="16">
        <f t="shared" si="55"/>
        <v>73.998000000000005</v>
      </c>
      <c r="CG104" s="16">
        <f t="shared" si="69"/>
        <v>100</v>
      </c>
      <c r="CH104" s="16">
        <f t="shared" si="56"/>
        <v>0.3775073567030422</v>
      </c>
      <c r="CI104" s="16">
        <f t="shared" si="67"/>
        <v>0.62249264329695775</v>
      </c>
      <c r="CJ104" s="16">
        <f t="shared" si="58"/>
        <v>0.39071698848037817</v>
      </c>
      <c r="CK104" s="16">
        <f t="shared" si="68"/>
        <v>-380.87346662838837</v>
      </c>
      <c r="CL104" s="16">
        <f t="shared" si="60"/>
        <v>-0.258104992555934</v>
      </c>
      <c r="CM104" s="16">
        <v>0.11450000107288361</v>
      </c>
      <c r="CN104" s="16">
        <v>2.4900000542402267E-2</v>
      </c>
      <c r="CO104" s="16">
        <v>0.32580000162124634</v>
      </c>
      <c r="CP104" s="16">
        <v>0.26429998874664307</v>
      </c>
      <c r="CQ104" s="16">
        <v>0.11309999972581863</v>
      </c>
      <c r="CR104" s="16">
        <v>1.080000028014183E-2</v>
      </c>
      <c r="CS104" s="16">
        <v>0.67309999465942383</v>
      </c>
      <c r="CT104" s="16">
        <v>0.55760002136230469</v>
      </c>
      <c r="CU104" s="16">
        <v>0.47760000824928284</v>
      </c>
      <c r="CV104" s="16">
        <v>0.43399998545646667</v>
      </c>
    </row>
    <row r="105" spans="22:100" x14ac:dyDescent="0.35">
      <c r="V105" s="27">
        <v>101</v>
      </c>
      <c r="W105" s="16">
        <f t="shared" si="61"/>
        <v>73.981999999999999</v>
      </c>
      <c r="X105" s="16">
        <f t="shared" si="53"/>
        <v>0</v>
      </c>
      <c r="Y105" s="16">
        <f t="shared" si="54"/>
        <v>0</v>
      </c>
      <c r="AF105" s="27">
        <f>IF($C$38="","",$C$38)</f>
        <v>73.995000000000005</v>
      </c>
      <c r="AH105" s="27" t="s">
        <v>112</v>
      </c>
      <c r="AI105" s="27">
        <f>IF($B$30="","",$B$30)</f>
        <v>74.03</v>
      </c>
      <c r="AK105" s="27" t="s">
        <v>106</v>
      </c>
      <c r="AL105" s="27">
        <f>IF($B$25="","",$B$25)</f>
        <v>73.981999999999999</v>
      </c>
      <c r="AM105" s="16">
        <v>0.10289999842643738</v>
      </c>
      <c r="AN105" s="16">
        <v>0.41969999670982361</v>
      </c>
      <c r="AO105" s="16">
        <v>0.68650001287460327</v>
      </c>
      <c r="AP105" s="16">
        <v>0.6721000075340271</v>
      </c>
      <c r="AQ105" s="16">
        <v>0.7</v>
      </c>
      <c r="AR105" s="16">
        <f t="shared" si="66"/>
        <v>74.029675464311154</v>
      </c>
      <c r="AS105" s="16">
        <f t="shared" si="64"/>
        <v>0.77767301835640279</v>
      </c>
      <c r="AT105" s="16">
        <v>4.5200001448392868E-2</v>
      </c>
      <c r="AU105" s="16">
        <v>0.87319999933242798</v>
      </c>
      <c r="AV105" s="16">
        <v>0.73449999094009399</v>
      </c>
      <c r="AW105" s="16">
        <v>0.5526999831199646</v>
      </c>
      <c r="AX105" s="16">
        <v>0.57950001955032349</v>
      </c>
      <c r="AY105" s="16">
        <v>0.99229997396469116</v>
      </c>
      <c r="AZ105" s="16">
        <v>0.46140000224113464</v>
      </c>
      <c r="BA105" s="16">
        <v>0.36930000782012939</v>
      </c>
      <c r="BB105" s="16">
        <v>0.38760000467300415</v>
      </c>
      <c r="BC105" s="16">
        <v>4.3699998408555984E-2</v>
      </c>
      <c r="BU105" s="16">
        <v>0.84259998798370361</v>
      </c>
      <c r="BV105" s="16">
        <v>0.17599999904632568</v>
      </c>
      <c r="BW105" s="16">
        <v>0.30399999022483826</v>
      </c>
      <c r="BX105" s="16">
        <v>0.72299998998641968</v>
      </c>
      <c r="BY105" s="16">
        <v>0.49410000443458557</v>
      </c>
      <c r="BZ105" s="16">
        <v>0.7840999960899353</v>
      </c>
      <c r="CA105" s="16">
        <v>4.1299998760223389E-2</v>
      </c>
      <c r="CB105" s="16">
        <v>7.5699999928474426E-2</v>
      </c>
      <c r="CC105" s="16">
        <v>0.99180001020431519</v>
      </c>
      <c r="CD105" s="16">
        <v>0.87330001592636108</v>
      </c>
      <c r="CE105" s="16">
        <v>101</v>
      </c>
      <c r="CF105" s="16">
        <f t="shared" si="55"/>
        <v>73.998999999999995</v>
      </c>
      <c r="CG105" s="16">
        <f t="shared" si="69"/>
        <v>101</v>
      </c>
      <c r="CH105" s="16">
        <f t="shared" si="56"/>
        <v>0.41535677645605479</v>
      </c>
      <c r="CI105" s="16">
        <f t="shared" si="67"/>
        <v>0.58464322354394516</v>
      </c>
      <c r="CJ105" s="16">
        <f t="shared" si="58"/>
        <v>0.39071698848037817</v>
      </c>
      <c r="CK105" s="16">
        <f t="shared" si="68"/>
        <v>-365.49623351854461</v>
      </c>
      <c r="CL105" s="16">
        <f t="shared" si="60"/>
        <v>-0.24776905497026869</v>
      </c>
      <c r="CM105" s="16">
        <v>0.2768000066280365</v>
      </c>
      <c r="CN105" s="16">
        <v>0.10980000346899033</v>
      </c>
      <c r="CO105" s="16">
        <v>0.91820001602172852</v>
      </c>
      <c r="CP105" s="16">
        <v>0.25839999318122864</v>
      </c>
      <c r="CQ105" s="16">
        <v>0.87870001792907715</v>
      </c>
      <c r="CR105" s="16">
        <v>0.28299999237060547</v>
      </c>
      <c r="CS105" s="16">
        <v>0.71240001916885376</v>
      </c>
      <c r="CT105" s="16">
        <v>0.18479999899864197</v>
      </c>
      <c r="CU105" s="16">
        <v>0.42320001125335693</v>
      </c>
      <c r="CV105" s="16">
        <v>0.92909997701644897</v>
      </c>
    </row>
    <row r="106" spans="22:100" x14ac:dyDescent="0.35">
      <c r="V106" s="16">
        <v>102</v>
      </c>
      <c r="W106" s="16">
        <f t="shared" si="61"/>
        <v>74.001000000000005</v>
      </c>
      <c r="X106" s="16">
        <f t="shared" si="53"/>
        <v>0</v>
      </c>
      <c r="Y106" s="16">
        <f t="shared" si="54"/>
        <v>0</v>
      </c>
      <c r="AE106" s="27"/>
      <c r="AF106" s="27">
        <f>IF($D$38="","",$D$38)</f>
        <v>74.009</v>
      </c>
      <c r="AI106" s="27">
        <f>IF($C$30="","",$C$30)</f>
        <v>74.001999999999995</v>
      </c>
      <c r="AL106" s="27">
        <f>IF($C$25="","",$C$25)</f>
        <v>74.001000000000005</v>
      </c>
      <c r="AM106" s="16">
        <v>0.18539999425411224</v>
      </c>
      <c r="AN106" s="16">
        <v>0.78159999847412109</v>
      </c>
      <c r="AO106" s="16">
        <v>0.83509999513626099</v>
      </c>
      <c r="AP106" s="16">
        <v>0.335999995470047</v>
      </c>
      <c r="AQ106" s="16">
        <v>0.8</v>
      </c>
      <c r="AR106" s="16">
        <f t="shared" si="66"/>
        <v>74.037818168400065</v>
      </c>
      <c r="AS106" s="16">
        <f t="shared" si="64"/>
        <v>6.0117810833795957E-2</v>
      </c>
      <c r="AT106" s="16">
        <v>0.28610000014305115</v>
      </c>
      <c r="AU106" s="16">
        <v>0.76499998569488525</v>
      </c>
      <c r="AV106" s="16">
        <v>0.27869999408721924</v>
      </c>
      <c r="AW106" s="16">
        <v>7.4000000953674316E-2</v>
      </c>
      <c r="AX106" s="16">
        <v>0.11649999767541885</v>
      </c>
      <c r="AY106" s="16">
        <v>0.39120000600814819</v>
      </c>
      <c r="AZ106" s="16">
        <v>0.29780000448226929</v>
      </c>
      <c r="BA106" s="16">
        <v>0.57330000400543213</v>
      </c>
      <c r="BB106" s="16">
        <v>0.19769999384880066</v>
      </c>
      <c r="BC106" s="16">
        <v>0.65939998626708984</v>
      </c>
      <c r="BU106" s="16">
        <v>0.12710000574588776</v>
      </c>
      <c r="BV106" s="16">
        <v>0.89800000190734863</v>
      </c>
      <c r="BW106" s="16">
        <v>0.72390002012252808</v>
      </c>
      <c r="BX106" s="16">
        <v>0.767799973487854</v>
      </c>
      <c r="BY106" s="16">
        <v>0.25870001316070557</v>
      </c>
      <c r="BZ106" s="16">
        <v>0.35600000619888306</v>
      </c>
      <c r="CA106" s="16">
        <v>4.1600000113248825E-2</v>
      </c>
      <c r="CB106" s="16">
        <v>0.98979997634887695</v>
      </c>
      <c r="CC106" s="16">
        <v>0.31749999523162842</v>
      </c>
      <c r="CD106" s="16">
        <v>0.25519999861717224</v>
      </c>
      <c r="CE106" s="16">
        <v>102</v>
      </c>
      <c r="CF106" s="16">
        <f t="shared" si="55"/>
        <v>73.998999999999995</v>
      </c>
      <c r="CG106" s="16">
        <f t="shared" si="69"/>
        <v>102</v>
      </c>
      <c r="CH106" s="16">
        <f t="shared" si="56"/>
        <v>0.41535677645605479</v>
      </c>
      <c r="CI106" s="16">
        <f t="shared" si="67"/>
        <v>0.58464322354394516</v>
      </c>
      <c r="CJ106" s="16">
        <f t="shared" si="58"/>
        <v>0.39071698848037817</v>
      </c>
      <c r="CK106" s="16">
        <f t="shared" si="68"/>
        <v>-369.13301196151519</v>
      </c>
      <c r="CL106" s="16">
        <f t="shared" si="60"/>
        <v>-0.23745952005308626</v>
      </c>
      <c r="CM106" s="16">
        <v>0.36779999732971191</v>
      </c>
      <c r="CN106" s="16">
        <v>0.19030000269412994</v>
      </c>
      <c r="CO106" s="16">
        <v>0.42919999361038208</v>
      </c>
      <c r="CP106" s="16">
        <v>3.060000017285347E-2</v>
      </c>
      <c r="CQ106" s="16">
        <v>0.9595000147819519</v>
      </c>
      <c r="CR106" s="16">
        <v>0.91030001640319824</v>
      </c>
      <c r="CS106" s="16">
        <v>3.3100001513957977E-2</v>
      </c>
      <c r="CT106" s="16">
        <v>0.17710000276565552</v>
      </c>
      <c r="CU106" s="16">
        <v>0.89539998769760132</v>
      </c>
      <c r="CV106" s="16">
        <v>0.22699999809265137</v>
      </c>
    </row>
    <row r="107" spans="22:100" x14ac:dyDescent="0.35">
      <c r="V107" s="27">
        <v>103</v>
      </c>
      <c r="W107" s="16">
        <f t="shared" si="61"/>
        <v>74.015000000000001</v>
      </c>
      <c r="X107" s="16">
        <f t="shared" si="53"/>
        <v>0</v>
      </c>
      <c r="Y107" s="16">
        <f t="shared" si="54"/>
        <v>0</v>
      </c>
      <c r="AE107" s="27" t="s">
        <v>121</v>
      </c>
      <c r="AF107" s="27">
        <f>IF($B$39="","",$B$39)</f>
        <v>73.998000000000005</v>
      </c>
      <c r="AH107" s="27"/>
      <c r="AI107" s="27">
        <f>IF($D$30="","",$D$30)</f>
        <v>74.019000000000005</v>
      </c>
      <c r="AK107" s="27"/>
      <c r="AL107" s="27">
        <f>IF($D$25="","",$D$25)</f>
        <v>74.015000000000001</v>
      </c>
      <c r="AM107" s="16">
        <v>0.96009999513626099</v>
      </c>
      <c r="AN107" s="16">
        <v>1.4399999752640724E-2</v>
      </c>
      <c r="AO107" s="16">
        <v>0.77810001373291016</v>
      </c>
      <c r="AP107" s="16">
        <v>0.64440000057220459</v>
      </c>
      <c r="AQ107" s="16">
        <v>0.9</v>
      </c>
      <c r="AR107" s="16">
        <f t="shared" si="66"/>
        <v>74.046978710500085</v>
      </c>
      <c r="AS107" s="16">
        <f t="shared" si="64"/>
        <v>1.5703619763127018E-3</v>
      </c>
      <c r="AT107" s="16">
        <v>0.76080000400543213</v>
      </c>
      <c r="AU107" s="16">
        <v>0.70340001583099365</v>
      </c>
      <c r="AV107" s="16">
        <v>0.68819999694824219</v>
      </c>
      <c r="AW107" s="16">
        <v>0.23389999568462372</v>
      </c>
      <c r="AX107" s="16">
        <v>0.28369998931884766</v>
      </c>
      <c r="AY107" s="16">
        <v>0.51099997758865356</v>
      </c>
      <c r="AZ107" s="16">
        <v>0.38659998774528503</v>
      </c>
      <c r="BA107" s="16">
        <v>2.4800000712275505E-2</v>
      </c>
      <c r="BB107" s="16">
        <v>0.50309997797012329</v>
      </c>
      <c r="BC107" s="16">
        <v>0.32659998536109924</v>
      </c>
      <c r="BU107" s="16">
        <v>0.80699998140335083</v>
      </c>
      <c r="BV107" s="16">
        <v>0.8158000111579895</v>
      </c>
      <c r="BW107" s="16">
        <v>0.66039997339248657</v>
      </c>
      <c r="BX107" s="16">
        <v>0.20160000026226044</v>
      </c>
      <c r="BY107" s="16">
        <v>0.28999999165534973</v>
      </c>
      <c r="BZ107" s="16">
        <v>7.5999997556209564E-2</v>
      </c>
      <c r="CA107" s="16">
        <v>2.099999925121665E-3</v>
      </c>
      <c r="CB107" s="16">
        <v>5.9700001031160355E-2</v>
      </c>
      <c r="CC107" s="16">
        <v>0.31670001149177551</v>
      </c>
      <c r="CD107" s="16">
        <v>0.44359999895095825</v>
      </c>
      <c r="CE107" s="16">
        <v>103</v>
      </c>
      <c r="CF107" s="16">
        <f t="shared" si="55"/>
        <v>73.998999999999995</v>
      </c>
      <c r="CG107" s="16">
        <f t="shared" si="69"/>
        <v>103</v>
      </c>
      <c r="CH107" s="16">
        <f t="shared" si="56"/>
        <v>0.41535677645605479</v>
      </c>
      <c r="CI107" s="16">
        <f t="shared" si="67"/>
        <v>0.58464322354394516</v>
      </c>
      <c r="CJ107" s="16">
        <f t="shared" si="58"/>
        <v>0.39071698848037817</v>
      </c>
      <c r="CK107" s="16">
        <f t="shared" si="68"/>
        <v>-372.76979040448578</v>
      </c>
      <c r="CL107" s="16">
        <f t="shared" si="60"/>
        <v>-0.2271751629218573</v>
      </c>
      <c r="CM107" s="16">
        <v>0.80669999122619629</v>
      </c>
      <c r="CN107" s="16">
        <v>0.17339999973773956</v>
      </c>
      <c r="CO107" s="16">
        <v>0.64289999008178711</v>
      </c>
      <c r="CP107" s="16">
        <v>0.71329998970031738</v>
      </c>
      <c r="CQ107" s="16">
        <v>0.50260001420974731</v>
      </c>
      <c r="CR107" s="16">
        <v>0.82029998302459717</v>
      </c>
      <c r="CS107" s="16">
        <v>0.74809998273849487</v>
      </c>
      <c r="CT107" s="16">
        <v>0.50910001993179321</v>
      </c>
      <c r="CU107" s="16">
        <v>3.0700000002980232E-2</v>
      </c>
      <c r="CV107" s="16">
        <v>0.74010002613067627</v>
      </c>
    </row>
    <row r="108" spans="22:100" x14ac:dyDescent="0.35">
      <c r="V108" s="16">
        <v>104</v>
      </c>
      <c r="W108" s="16">
        <f t="shared" si="61"/>
        <v>74.004999999999995</v>
      </c>
      <c r="X108" s="16">
        <f t="shared" si="53"/>
        <v>0</v>
      </c>
      <c r="Y108" s="16">
        <f t="shared" si="54"/>
        <v>0</v>
      </c>
      <c r="AF108" s="27">
        <f>IF($C$39="","",$C$39)</f>
        <v>74</v>
      </c>
      <c r="AH108" s="27"/>
      <c r="AI108" s="27">
        <f>IF($E$30="","",$E$30)</f>
        <v>73.992000000000004</v>
      </c>
      <c r="AK108" s="27"/>
      <c r="AL108" s="27">
        <f>IF($E$25="","",$E$25)</f>
        <v>74.004999999999995</v>
      </c>
      <c r="AM108" s="16">
        <v>0.72630000114440918</v>
      </c>
      <c r="AN108" s="16">
        <v>0.61180001497268677</v>
      </c>
      <c r="AO108" s="16">
        <v>0.86040002107620239</v>
      </c>
      <c r="AP108" s="16">
        <v>8.7300002574920654E-2</v>
      </c>
      <c r="AQ108" s="16">
        <v>1</v>
      </c>
      <c r="AR108" s="16">
        <f t="shared" si="66"/>
        <v>74.057157090611227</v>
      </c>
      <c r="AS108" s="16">
        <f t="shared" si="64"/>
        <v>1.0581015765745748E-5</v>
      </c>
      <c r="AT108" s="16">
        <v>0.4260999858379364</v>
      </c>
      <c r="AU108" s="16">
        <v>0.53799998760223389</v>
      </c>
      <c r="AV108" s="16">
        <v>0.25479999184608459</v>
      </c>
      <c r="AW108" s="16">
        <v>0.63470000028610229</v>
      </c>
      <c r="AX108" s="16">
        <v>0.84179997444152832</v>
      </c>
      <c r="AY108" s="16">
        <v>0.36759999394416809</v>
      </c>
      <c r="AZ108" s="16">
        <v>0.78680002689361572</v>
      </c>
      <c r="BA108" s="16">
        <v>0.22640000283718109</v>
      </c>
      <c r="BB108" s="16">
        <v>0.75349998474121094</v>
      </c>
      <c r="BC108" s="16">
        <v>0.82200002670288086</v>
      </c>
      <c r="BU108" s="16">
        <v>0.97450000047683716</v>
      </c>
      <c r="BV108" s="16">
        <v>0.3142000138759613</v>
      </c>
      <c r="BW108" s="16">
        <v>0.97519999742507935</v>
      </c>
      <c r="BX108" s="16">
        <v>0.38940000534057617</v>
      </c>
      <c r="BY108" s="16">
        <v>0.642799973487854</v>
      </c>
      <c r="BZ108" s="16">
        <v>0.33199998736381531</v>
      </c>
      <c r="CA108" s="16">
        <v>0.10360000282526016</v>
      </c>
      <c r="CB108" s="16">
        <v>0.70850002765655518</v>
      </c>
      <c r="CC108" s="16">
        <v>0.8223000168800354</v>
      </c>
      <c r="CD108" s="16">
        <v>0.63260000944137573</v>
      </c>
      <c r="CE108" s="16">
        <v>104</v>
      </c>
      <c r="CF108" s="16">
        <f t="shared" si="55"/>
        <v>73.998999999999995</v>
      </c>
      <c r="CG108" s="16">
        <f t="shared" si="69"/>
        <v>104</v>
      </c>
      <c r="CH108" s="16">
        <f t="shared" si="56"/>
        <v>0.41535677645605479</v>
      </c>
      <c r="CI108" s="16">
        <f t="shared" si="67"/>
        <v>0.58464322354394516</v>
      </c>
      <c r="CJ108" s="16">
        <f t="shared" si="58"/>
        <v>0.39071698848037817</v>
      </c>
      <c r="CK108" s="16">
        <f t="shared" si="68"/>
        <v>-376.40656884745641</v>
      </c>
      <c r="CL108" s="16">
        <f t="shared" si="60"/>
        <v>-0.21691477828874342</v>
      </c>
      <c r="CM108" s="16">
        <v>0.93470001220703125</v>
      </c>
      <c r="CN108" s="16">
        <v>0.26730000972747803</v>
      </c>
      <c r="CO108" s="16">
        <v>0.23989999294281006</v>
      </c>
      <c r="CP108" s="16">
        <v>0.34769999980926514</v>
      </c>
      <c r="CQ108" s="16">
        <v>0.13519999384880066</v>
      </c>
      <c r="CR108" s="16">
        <v>0.87779998779296875</v>
      </c>
      <c r="CS108" s="16">
        <v>2.1900000050663948E-2</v>
      </c>
      <c r="CT108" s="16">
        <v>0.41110000014305115</v>
      </c>
      <c r="CU108" s="16">
        <v>0.96679997444152832</v>
      </c>
      <c r="CV108" s="16">
        <v>0.56790000200271606</v>
      </c>
    </row>
    <row r="109" spans="22:100" x14ac:dyDescent="0.35">
      <c r="V109" s="27">
        <v>105</v>
      </c>
      <c r="W109" s="16">
        <f t="shared" si="61"/>
        <v>73.995999999999995</v>
      </c>
      <c r="X109" s="16">
        <f t="shared" si="53"/>
        <v>0</v>
      </c>
      <c r="Y109" s="16">
        <f t="shared" si="54"/>
        <v>0</v>
      </c>
      <c r="AE109" s="27"/>
      <c r="AF109" s="27">
        <f>IF($D$39="","",$D$39)</f>
        <v>73.989999999999995</v>
      </c>
      <c r="AH109" s="27" t="s">
        <v>113</v>
      </c>
      <c r="AI109" s="27">
        <f>IF($B$31="","",$B$31)</f>
        <v>73.995000000000005</v>
      </c>
      <c r="AK109" s="27"/>
      <c r="AL109" s="27">
        <f>IF($F$25="","",$F$25)</f>
        <v>73.995999999999995</v>
      </c>
      <c r="AM109" s="16">
        <v>0.64719998836517334</v>
      </c>
      <c r="AN109" s="16">
        <v>0.69880002737045288</v>
      </c>
      <c r="AO109" s="16">
        <v>0.86369997262954712</v>
      </c>
      <c r="AP109" s="16">
        <v>0.84700000286102295</v>
      </c>
      <c r="AQ109" s="16">
        <v>1.1000000000000001</v>
      </c>
      <c r="AR109" s="16">
        <f t="shared" si="66"/>
        <v>74.068353308733478</v>
      </c>
      <c r="AS109" s="16">
        <f t="shared" si="64"/>
        <v>1.3623778823608778E-8</v>
      </c>
      <c r="AT109" s="16">
        <v>0.1500999927520752</v>
      </c>
      <c r="AU109" s="16">
        <v>0.41980001330375671</v>
      </c>
      <c r="AV109" s="16">
        <v>0.26150000095367432</v>
      </c>
      <c r="AW109" s="16">
        <v>0.22139999270439148</v>
      </c>
      <c r="AX109" s="16">
        <v>0.57389998435974121</v>
      </c>
      <c r="AY109" s="16">
        <v>0.75679999589920044</v>
      </c>
      <c r="AZ109" s="16">
        <v>0.6743999719619751</v>
      </c>
      <c r="BA109" s="16">
        <v>0.9603000283241272</v>
      </c>
      <c r="BB109" s="16">
        <v>0.67400002479553223</v>
      </c>
      <c r="BC109" s="16">
        <v>0.75679999589920044</v>
      </c>
      <c r="BU109" s="16">
        <v>0.89759999513626099</v>
      </c>
      <c r="BV109" s="16">
        <v>0.67559999227523804</v>
      </c>
      <c r="BW109" s="16">
        <v>0.56059998273849487</v>
      </c>
      <c r="BX109" s="16">
        <v>0.43650001287460327</v>
      </c>
      <c r="BY109" s="16">
        <v>0.65420001745223999</v>
      </c>
      <c r="BZ109" s="16">
        <v>0.15250000357627869</v>
      </c>
      <c r="CA109" s="16">
        <v>0.14110000431537628</v>
      </c>
      <c r="CB109" s="16">
        <v>0.91189998388290405</v>
      </c>
      <c r="CC109" s="16">
        <v>0.82679998874664307</v>
      </c>
      <c r="CD109" s="16">
        <v>8.7800003588199615E-2</v>
      </c>
      <c r="CE109" s="16">
        <v>105</v>
      </c>
      <c r="CF109" s="16">
        <f t="shared" si="55"/>
        <v>74</v>
      </c>
      <c r="CG109" s="16">
        <f t="shared" si="69"/>
        <v>105</v>
      </c>
      <c r="CH109" s="16">
        <f t="shared" si="56"/>
        <v>0.45400893949452109</v>
      </c>
      <c r="CI109" s="16">
        <f t="shared" si="67"/>
        <v>0.54599106050547896</v>
      </c>
      <c r="CJ109" s="16">
        <f t="shared" si="58"/>
        <v>0.39071698848037817</v>
      </c>
      <c r="CK109" s="16">
        <f t="shared" si="68"/>
        <v>-361.44672894157367</v>
      </c>
      <c r="CL109" s="16">
        <f t="shared" si="60"/>
        <v>-0.20667717936102747</v>
      </c>
      <c r="CM109" s="16">
        <v>0.2249000072479248</v>
      </c>
      <c r="CN109" s="16">
        <v>0.24089999496936798</v>
      </c>
      <c r="CO109" s="16">
        <v>0.34880000352859497</v>
      </c>
      <c r="CP109" s="16">
        <v>0.24480000138282776</v>
      </c>
      <c r="CQ109" s="16">
        <v>0.83539998531341553</v>
      </c>
      <c r="CR109" s="16">
        <v>0.4154999852180481</v>
      </c>
      <c r="CS109" s="16">
        <v>5.6600000709295273E-2</v>
      </c>
      <c r="CT109" s="16">
        <v>0.67629998922348022</v>
      </c>
      <c r="CU109" s="16">
        <v>0.12600000202655792</v>
      </c>
      <c r="CV109" s="16">
        <v>3.8100000470876694E-2</v>
      </c>
    </row>
    <row r="110" spans="22:100" x14ac:dyDescent="0.35">
      <c r="V110" s="16">
        <v>106</v>
      </c>
      <c r="W110" s="16">
        <f t="shared" si="61"/>
        <v>74.004000000000005</v>
      </c>
      <c r="X110" s="16">
        <f t="shared" si="53"/>
        <v>0</v>
      </c>
      <c r="Y110" s="16">
        <f t="shared" si="54"/>
        <v>0</v>
      </c>
      <c r="AE110" s="27" t="s">
        <v>122</v>
      </c>
      <c r="AF110" s="27">
        <f>IF($B$40="","",$B$40)</f>
        <v>73.994</v>
      </c>
      <c r="AI110" s="27">
        <f>IF($C$31="","",$C$31)</f>
        <v>73.992000000000004</v>
      </c>
      <c r="AK110" s="27" t="s">
        <v>107</v>
      </c>
      <c r="AL110" s="27">
        <f>IF($B$26="","",$B$26)</f>
        <v>74.004000000000005</v>
      </c>
      <c r="AM110" s="16">
        <v>0.95560002326965332</v>
      </c>
      <c r="AN110" s="16">
        <v>0.92869997024536133</v>
      </c>
      <c r="AO110" s="16">
        <v>0.77060002088546753</v>
      </c>
      <c r="AP110" s="16">
        <v>0.14949999749660492</v>
      </c>
      <c r="AQ110" s="16">
        <v>0.73589998483657837</v>
      </c>
      <c r="AR110" s="16">
        <v>0.49430000782012939</v>
      </c>
      <c r="AS110" s="16">
        <v>0.60420000553131104</v>
      </c>
      <c r="AT110" s="16">
        <v>0.30720001459121704</v>
      </c>
      <c r="AU110" s="16">
        <v>0.53769999742507935</v>
      </c>
      <c r="AV110" s="16">
        <v>0.51510000228881836</v>
      </c>
      <c r="AW110" s="16">
        <v>0.51359999179840088</v>
      </c>
      <c r="AX110" s="16">
        <v>0.9132000207901001</v>
      </c>
      <c r="AY110" s="16">
        <v>0.96679997444152832</v>
      </c>
      <c r="AZ110" s="16">
        <v>0.73559999465942383</v>
      </c>
      <c r="BA110" s="16">
        <v>0.5778999924659729</v>
      </c>
      <c r="BB110" s="16">
        <v>0.79269999265670776</v>
      </c>
      <c r="BC110" s="16">
        <v>0.36100000143051147</v>
      </c>
      <c r="BU110" s="16">
        <v>0.68029999732971191</v>
      </c>
      <c r="BV110" s="16">
        <v>0.10989999771118164</v>
      </c>
      <c r="BW110" s="16">
        <v>0.78649997711181641</v>
      </c>
      <c r="BX110" s="16">
        <v>0.54759997129440308</v>
      </c>
      <c r="BY110" s="16">
        <v>0.82899999618530273</v>
      </c>
      <c r="BZ110" s="16">
        <v>0.47850000858306885</v>
      </c>
      <c r="CA110" s="16">
        <v>0.48660001158714294</v>
      </c>
      <c r="CB110" s="16">
        <v>0.27970001101493835</v>
      </c>
      <c r="CC110" s="16">
        <v>0.38600000739097595</v>
      </c>
      <c r="CD110" s="16">
        <v>0.79799997806549072</v>
      </c>
      <c r="CE110" s="16">
        <v>106</v>
      </c>
      <c r="CF110" s="16">
        <f t="shared" si="55"/>
        <v>74</v>
      </c>
      <c r="CG110" s="16">
        <f t="shared" si="69"/>
        <v>106</v>
      </c>
      <c r="CH110" s="16">
        <f t="shared" si="56"/>
        <v>0.45400893949452109</v>
      </c>
      <c r="CI110" s="16">
        <f t="shared" si="67"/>
        <v>0.54599106050547896</v>
      </c>
      <c r="CJ110" s="16">
        <f t="shared" si="58"/>
        <v>0.39071698848037817</v>
      </c>
      <c r="CK110" s="16">
        <f t="shared" si="68"/>
        <v>-364.90554931422031</v>
      </c>
      <c r="CL110" s="16">
        <f t="shared" si="60"/>
        <v>-0.19646119678005686</v>
      </c>
      <c r="CM110" s="16">
        <v>0.80680000782012939</v>
      </c>
      <c r="CN110" s="16">
        <v>0.73329997062683105</v>
      </c>
      <c r="CO110" s="16">
        <v>3.2000001519918442E-2</v>
      </c>
      <c r="CP110" s="16">
        <v>8.8600002229213715E-2</v>
      </c>
      <c r="CQ110" s="16">
        <v>0.49869999289512634</v>
      </c>
      <c r="CR110" s="16">
        <v>0.21660000085830688</v>
      </c>
      <c r="CS110" s="16">
        <v>0.15579999983310699</v>
      </c>
      <c r="CT110" s="16">
        <v>0.24670000374317169</v>
      </c>
      <c r="CU110" s="16">
        <v>0.68580001592636108</v>
      </c>
      <c r="CV110" s="16">
        <v>0.92100000381469727</v>
      </c>
    </row>
    <row r="111" spans="22:100" x14ac:dyDescent="0.35">
      <c r="V111" s="27">
        <v>107</v>
      </c>
      <c r="W111" s="16">
        <f t="shared" si="61"/>
        <v>73.998999999999995</v>
      </c>
      <c r="X111" s="16">
        <f t="shared" si="53"/>
        <v>0</v>
      </c>
      <c r="Y111" s="16">
        <f t="shared" si="54"/>
        <v>0</v>
      </c>
      <c r="AF111" s="27">
        <f>IF($C$40="","",$C$40)</f>
        <v>73.998000000000005</v>
      </c>
      <c r="AH111" s="27"/>
      <c r="AI111" s="27">
        <f>IF($D$31="","",$D$31)</f>
        <v>74.001000000000005</v>
      </c>
      <c r="AL111" s="27">
        <f>IF($C$26="","",$C$26)</f>
        <v>73.998999999999995</v>
      </c>
      <c r="AM111" s="16">
        <v>0.49480000138282776</v>
      </c>
      <c r="AN111" s="16">
        <v>0.12259999662637711</v>
      </c>
      <c r="AO111" s="16">
        <v>0.62949997186660767</v>
      </c>
      <c r="AP111" s="16">
        <v>0.62540000677108765</v>
      </c>
      <c r="AQ111" s="16">
        <v>2.5499999523162842E-2</v>
      </c>
      <c r="AR111" s="16">
        <v>0.84909999370574951</v>
      </c>
      <c r="AS111" s="16">
        <v>0.74430000782012939</v>
      </c>
      <c r="AT111" s="16">
        <v>0.64829999208450317</v>
      </c>
      <c r="AU111" s="16">
        <v>0.10450000315904617</v>
      </c>
      <c r="AV111" s="16">
        <v>0.41899999976158142</v>
      </c>
      <c r="AW111" s="16">
        <v>0.86390000581741333</v>
      </c>
      <c r="AX111" s="16">
        <v>5.1600001752376556E-2</v>
      </c>
      <c r="AY111" s="16">
        <v>0.85879999399185181</v>
      </c>
      <c r="AZ111" s="16">
        <v>0.51389998197555542</v>
      </c>
      <c r="BA111" s="16">
        <v>0.75629997253417969</v>
      </c>
      <c r="BB111" s="16">
        <v>9.3400001525878906E-2</v>
      </c>
      <c r="BC111" s="16">
        <v>0.82649999856948853</v>
      </c>
      <c r="BU111" s="16">
        <v>0.58420002460479736</v>
      </c>
      <c r="BV111" s="16">
        <v>0.24770000576972961</v>
      </c>
      <c r="BW111" s="16">
        <v>0.6995999813079834</v>
      </c>
      <c r="BX111" s="16">
        <v>0.20389999449253082</v>
      </c>
      <c r="BY111" s="16">
        <v>0.54900002479553223</v>
      </c>
      <c r="BZ111" s="16">
        <v>0.62690001726150513</v>
      </c>
      <c r="CA111" s="16">
        <v>0.991100013256073</v>
      </c>
      <c r="CB111" s="16">
        <v>0.29240000247955322</v>
      </c>
      <c r="CC111" s="16">
        <v>0.64410001039505005</v>
      </c>
      <c r="CD111" s="16">
        <v>0.50989997386932373</v>
      </c>
      <c r="CE111" s="16">
        <v>107</v>
      </c>
      <c r="CF111" s="16">
        <f t="shared" si="55"/>
        <v>74</v>
      </c>
      <c r="CG111" s="16">
        <f t="shared" si="69"/>
        <v>107</v>
      </c>
      <c r="CH111" s="16">
        <f t="shared" si="56"/>
        <v>0.45400893949452109</v>
      </c>
      <c r="CI111" s="16">
        <f t="shared" si="67"/>
        <v>0.54599106050547896</v>
      </c>
      <c r="CJ111" s="16">
        <f t="shared" si="58"/>
        <v>0.42888901949958158</v>
      </c>
      <c r="CK111" s="16">
        <f t="shared" si="68"/>
        <v>-348.50963722826401</v>
      </c>
      <c r="CL111" s="16">
        <f t="shared" si="60"/>
        <v>-0.1862656775960688</v>
      </c>
      <c r="CM111" s="16">
        <v>8.7300002574920654E-2</v>
      </c>
      <c r="CN111" s="16">
        <v>1.7699999734759331E-2</v>
      </c>
      <c r="CO111" s="16">
        <v>0.67650002241134644</v>
      </c>
      <c r="CP111" s="16">
        <v>3.7799999117851257E-2</v>
      </c>
      <c r="CQ111" s="16">
        <v>0.87790000438690186</v>
      </c>
      <c r="CR111" s="16">
        <v>0.77310001850128174</v>
      </c>
      <c r="CS111" s="16">
        <v>0.27869999408721924</v>
      </c>
      <c r="CT111" s="16">
        <v>0.87589997053146362</v>
      </c>
      <c r="CU111" s="16">
        <v>0.67940002679824829</v>
      </c>
      <c r="CV111" s="16">
        <v>0.67170000076293945</v>
      </c>
    </row>
    <row r="112" spans="22:100" x14ac:dyDescent="0.35">
      <c r="V112" s="16">
        <v>108</v>
      </c>
      <c r="W112" s="16">
        <f t="shared" si="61"/>
        <v>73.989999999999995</v>
      </c>
      <c r="X112" s="16">
        <f t="shared" si="53"/>
        <v>0</v>
      </c>
      <c r="Y112" s="16">
        <f t="shared" si="54"/>
        <v>0</v>
      </c>
      <c r="AE112" s="27"/>
      <c r="AF112" s="27">
        <f>IF($D$40="","",$D$40)</f>
        <v>73.994</v>
      </c>
      <c r="AH112" s="27"/>
      <c r="AI112" s="27">
        <f>IF($E$31="","",$E$31)</f>
        <v>74.010999999999996</v>
      </c>
      <c r="AK112" s="27"/>
      <c r="AL112" s="27">
        <f>IF($D$26="","",$D$26)</f>
        <v>73.989999999999995</v>
      </c>
      <c r="AM112" s="16">
        <v>0.92400002479553223</v>
      </c>
      <c r="AN112" s="16">
        <v>0.16699999570846558</v>
      </c>
      <c r="AO112" s="16">
        <v>0.37549999356269836</v>
      </c>
      <c r="AP112" s="16">
        <v>0.12449999898672104</v>
      </c>
      <c r="AQ112" s="16">
        <v>0.19179999828338623</v>
      </c>
      <c r="AR112" s="16">
        <v>0.73479998111724854</v>
      </c>
      <c r="AS112" s="16">
        <v>0.80820000171661377</v>
      </c>
      <c r="AT112" s="16">
        <v>0.66829997301101685</v>
      </c>
      <c r="AU112" s="16">
        <v>0.28400000929832458</v>
      </c>
      <c r="AV112" s="16">
        <v>0.53649997711181641</v>
      </c>
      <c r="AW112" s="16">
        <v>0.41800001263618469</v>
      </c>
      <c r="AX112" s="16">
        <v>4.439999908208847E-2</v>
      </c>
      <c r="AY112" s="16">
        <v>0.79000002145767212</v>
      </c>
      <c r="AZ112" s="16">
        <v>0.36640000343322754</v>
      </c>
      <c r="BA112" s="16">
        <v>0.13459999859333038</v>
      </c>
      <c r="BB112" s="16">
        <v>0.52569997310638428</v>
      </c>
      <c r="BC112" s="16">
        <v>0.70249998569488525</v>
      </c>
      <c r="BU112" s="16">
        <v>0.82740002870559692</v>
      </c>
      <c r="BV112" s="16">
        <v>0.17689999938011169</v>
      </c>
      <c r="BW112" s="16">
        <v>0.80980002880096436</v>
      </c>
      <c r="BX112" s="16">
        <v>0.55479997396469116</v>
      </c>
      <c r="BY112" s="16">
        <v>0.32670000195503235</v>
      </c>
      <c r="BZ112" s="16">
        <v>0.17739999294281006</v>
      </c>
      <c r="CA112" s="16">
        <v>0.56349998712539673</v>
      </c>
      <c r="CB112" s="16">
        <v>0.27820000052452087</v>
      </c>
      <c r="CC112" s="16">
        <v>0.45269998908042908</v>
      </c>
      <c r="CD112" s="16">
        <v>0.16089999675750732</v>
      </c>
      <c r="CE112" s="16">
        <v>108</v>
      </c>
      <c r="CF112" s="16">
        <f t="shared" si="55"/>
        <v>74</v>
      </c>
      <c r="CG112" s="16">
        <f t="shared" si="69"/>
        <v>108</v>
      </c>
      <c r="CH112" s="16">
        <f t="shared" si="56"/>
        <v>0.45400893949452109</v>
      </c>
      <c r="CI112" s="16">
        <f t="shared" si="67"/>
        <v>0.54599106050547896</v>
      </c>
      <c r="CJ112" s="16">
        <f t="shared" si="58"/>
        <v>0.42888901949958158</v>
      </c>
      <c r="CK112" s="16">
        <f t="shared" si="68"/>
        <v>-351.78202818815379</v>
      </c>
      <c r="CL112" s="16">
        <f t="shared" si="60"/>
        <v>-0.17608948427641777</v>
      </c>
      <c r="CM112" s="16">
        <v>0.7784000039100647</v>
      </c>
      <c r="CN112" s="16">
        <v>0.38760000467300415</v>
      </c>
      <c r="CO112" s="16">
        <v>0.11190000176429749</v>
      </c>
      <c r="CP112" s="16">
        <v>0.47089999914169312</v>
      </c>
      <c r="CQ112" s="16">
        <v>0.2362000048160553</v>
      </c>
      <c r="CR112" s="16">
        <v>0.10029999911785126</v>
      </c>
      <c r="CS112" s="16">
        <v>0.96520000696182251</v>
      </c>
      <c r="CT112" s="16">
        <v>0.18639999628067017</v>
      </c>
      <c r="CU112" s="16">
        <v>0.51270002126693726</v>
      </c>
      <c r="CV112" s="16">
        <v>0.25150001049041748</v>
      </c>
    </row>
    <row r="113" spans="22:100" x14ac:dyDescent="0.35">
      <c r="V113" s="27">
        <v>109</v>
      </c>
      <c r="W113" s="16">
        <f t="shared" si="61"/>
        <v>74.006</v>
      </c>
      <c r="X113" s="16">
        <f t="shared" si="53"/>
        <v>0</v>
      </c>
      <c r="Y113" s="16">
        <f t="shared" si="54"/>
        <v>0</v>
      </c>
      <c r="AE113" s="27" t="s">
        <v>123</v>
      </c>
      <c r="AF113" s="27">
        <f>IF($B$41="","",$B$41)</f>
        <v>74.004000000000005</v>
      </c>
      <c r="AH113" s="27" t="s">
        <v>114</v>
      </c>
      <c r="AI113" s="27">
        <f>IF($B$32="","",$B$32)</f>
        <v>73.988</v>
      </c>
      <c r="AK113" s="27"/>
      <c r="AL113" s="27">
        <f>IF($E$26="","",$E$26)</f>
        <v>74.006</v>
      </c>
      <c r="AM113" s="16">
        <v>0.81959998607635498</v>
      </c>
      <c r="AN113" s="16">
        <v>0.94980001449584961</v>
      </c>
      <c r="AO113" s="16">
        <v>0.49329999089241028</v>
      </c>
      <c r="AP113" s="16">
        <v>0.74769997596740723</v>
      </c>
      <c r="AQ113" s="16">
        <v>0.26769998669624329</v>
      </c>
      <c r="AR113" s="16">
        <v>4.5099999755620956E-2</v>
      </c>
      <c r="AS113" s="16">
        <v>0.13830000162124634</v>
      </c>
      <c r="AT113" s="16">
        <v>0.26989999413490295</v>
      </c>
      <c r="AU113" s="16">
        <v>0.57920002937316895</v>
      </c>
      <c r="AV113" s="16">
        <v>0.72600001096725464</v>
      </c>
      <c r="AW113" s="16">
        <v>0.49909999966621399</v>
      </c>
      <c r="AX113" s="16">
        <v>0.22669999301433563</v>
      </c>
      <c r="AY113" s="16">
        <v>0.84109997749328613</v>
      </c>
      <c r="AZ113" s="16">
        <v>0.79409998655319214</v>
      </c>
      <c r="BA113" s="16">
        <v>0.98360002040863037</v>
      </c>
      <c r="BB113" s="16">
        <v>0.95709997415542603</v>
      </c>
      <c r="BC113" s="16">
        <v>0.34830000996589661</v>
      </c>
      <c r="BU113" s="16">
        <v>0.45230001211166382</v>
      </c>
      <c r="BV113" s="16">
        <v>0.32570001482963562</v>
      </c>
      <c r="BW113" s="16">
        <v>0.16850000619888306</v>
      </c>
      <c r="BX113" s="16">
        <v>0.43840000033378601</v>
      </c>
      <c r="BY113" s="16">
        <v>0.67140001058578491</v>
      </c>
      <c r="BZ113" s="16">
        <v>0.53179997205734253</v>
      </c>
      <c r="CA113" s="16">
        <v>0.20970000326633453</v>
      </c>
      <c r="CB113" s="16">
        <v>0.58660000562667847</v>
      </c>
      <c r="CC113" s="16">
        <v>0.66159999370574951</v>
      </c>
      <c r="CD113" s="16">
        <v>0.50690001249313354</v>
      </c>
      <c r="CE113" s="16">
        <v>109</v>
      </c>
      <c r="CF113" s="16">
        <f t="shared" si="55"/>
        <v>74</v>
      </c>
      <c r="CG113" s="16">
        <f t="shared" si="69"/>
        <v>109</v>
      </c>
      <c r="CH113" s="16">
        <f t="shared" si="56"/>
        <v>0.45400893949452109</v>
      </c>
      <c r="CI113" s="16">
        <f t="shared" si="67"/>
        <v>0.54599106050547896</v>
      </c>
      <c r="CJ113" s="16">
        <f t="shared" si="58"/>
        <v>0.42888901949958158</v>
      </c>
      <c r="CK113" s="16">
        <f t="shared" si="68"/>
        <v>-355.05441914804362</v>
      </c>
      <c r="CL113" s="16">
        <f t="shared" si="60"/>
        <v>-0.16593149374485794</v>
      </c>
      <c r="CM113" s="16">
        <v>0.69779998064041138</v>
      </c>
      <c r="CN113" s="16">
        <v>0.13220000267028809</v>
      </c>
      <c r="CO113" s="16">
        <v>0.24459999799728394</v>
      </c>
      <c r="CP113" s="16">
        <v>0.34790000319480896</v>
      </c>
      <c r="CQ113" s="16">
        <v>0.65439999103546143</v>
      </c>
      <c r="CR113" s="16">
        <v>7.3200002312660217E-2</v>
      </c>
      <c r="CS113" s="16">
        <v>0.23939999938011169</v>
      </c>
      <c r="CT113" s="16">
        <v>0.1606999933719635</v>
      </c>
      <c r="CU113" s="16">
        <v>7.4699997901916504E-2</v>
      </c>
      <c r="CV113" s="16">
        <v>0.48640000820159912</v>
      </c>
    </row>
    <row r="114" spans="22:100" x14ac:dyDescent="0.35">
      <c r="V114" s="16">
        <v>110</v>
      </c>
      <c r="W114" s="16">
        <f t="shared" si="61"/>
        <v>74.009</v>
      </c>
      <c r="X114" s="16">
        <f t="shared" si="53"/>
        <v>0</v>
      </c>
      <c r="Y114" s="16">
        <f t="shared" si="54"/>
        <v>0</v>
      </c>
      <c r="AF114" s="27">
        <f>IF($C$41="","",$C$41)</f>
        <v>74</v>
      </c>
      <c r="AI114" s="27">
        <f>IF($C$32="","",$C$32)</f>
        <v>74.024000000000001</v>
      </c>
      <c r="AK114" s="27"/>
      <c r="AL114" s="27">
        <f>IF($F$26="","",$F$26)</f>
        <v>74.009</v>
      </c>
      <c r="AM114" s="16">
        <v>0.22750000655651093</v>
      </c>
      <c r="AN114" s="16">
        <v>0.76289999485015869</v>
      </c>
      <c r="AO114" s="16">
        <v>0.8180999755859375</v>
      </c>
      <c r="AP114" s="16">
        <v>0.85610002279281616</v>
      </c>
      <c r="AQ114" s="16">
        <v>0.5690000057220459</v>
      </c>
      <c r="AR114" s="16">
        <v>0.63730001449584961</v>
      </c>
      <c r="AS114" s="16">
        <v>0.74889999628067017</v>
      </c>
      <c r="AT114" s="16">
        <v>0.65170001983642578</v>
      </c>
      <c r="AU114" s="16">
        <v>0.66759997606277466</v>
      </c>
      <c r="AV114" s="16">
        <v>0.13470000028610229</v>
      </c>
      <c r="AW114" s="16">
        <v>0.12700000405311584</v>
      </c>
      <c r="AX114" s="16">
        <v>0.15639999508857727</v>
      </c>
      <c r="AY114" s="16">
        <v>0.48679998517036438</v>
      </c>
      <c r="AZ114" s="16">
        <v>0.92739999294281006</v>
      </c>
      <c r="BA114" s="16">
        <v>0.24830000102519989</v>
      </c>
      <c r="BB114" s="16">
        <v>0.54479998350143433</v>
      </c>
      <c r="BC114" s="16">
        <v>0.31520000100135803</v>
      </c>
      <c r="BU114" s="16">
        <v>0.1096000000834465</v>
      </c>
      <c r="BV114" s="16">
        <v>0.60860002040863037</v>
      </c>
      <c r="BW114" s="16">
        <v>0.43050000071525574</v>
      </c>
      <c r="BX114" s="16">
        <v>0.69520002603530884</v>
      </c>
      <c r="BY114" s="16">
        <v>0.64749997854232788</v>
      </c>
      <c r="BZ114" s="16">
        <v>0.73930001258850098</v>
      </c>
      <c r="CA114" s="16">
        <v>5.5399999022483826E-2</v>
      </c>
      <c r="CB114" s="16">
        <v>1.9999999552965164E-2</v>
      </c>
      <c r="CC114" s="16">
        <v>0.32449999451637268</v>
      </c>
      <c r="CD114" s="16">
        <v>3.2999999821186066E-3</v>
      </c>
      <c r="CE114" s="16">
        <v>110</v>
      </c>
      <c r="CF114" s="16">
        <f t="shared" si="55"/>
        <v>74</v>
      </c>
      <c r="CG114" s="16">
        <f t="shared" si="69"/>
        <v>110</v>
      </c>
      <c r="CH114" s="16">
        <f t="shared" si="56"/>
        <v>0.45400893949452109</v>
      </c>
      <c r="CI114" s="16">
        <f t="shared" si="67"/>
        <v>0.54599106050547896</v>
      </c>
      <c r="CJ114" s="16">
        <f t="shared" si="58"/>
        <v>0.42888901949958158</v>
      </c>
      <c r="CK114" s="16">
        <f t="shared" si="68"/>
        <v>-358.3268101079334</v>
      </c>
      <c r="CL114" s="16">
        <f t="shared" si="60"/>
        <v>-0.15579059644965057</v>
      </c>
      <c r="CM114" s="16">
        <v>0.62790000438690186</v>
      </c>
      <c r="CN114" s="16">
        <v>0.45899999141693115</v>
      </c>
      <c r="CO114" s="16">
        <v>0.78829997777938843</v>
      </c>
      <c r="CP114" s="16">
        <v>0.52050000429153442</v>
      </c>
      <c r="CQ114" s="16">
        <v>0.60079997777938843</v>
      </c>
      <c r="CR114" s="16">
        <v>0.21639999747276306</v>
      </c>
      <c r="CS114" s="16">
        <v>0.7379000186920166</v>
      </c>
      <c r="CT114" s="16">
        <v>0.25569999217987061</v>
      </c>
      <c r="CU114" s="16">
        <v>0.89249998331069946</v>
      </c>
      <c r="CV114" s="16">
        <v>9.920000284910202E-2</v>
      </c>
    </row>
    <row r="115" spans="22:100" x14ac:dyDescent="0.35">
      <c r="V115" s="27">
        <v>111</v>
      </c>
      <c r="W115" s="16">
        <f t="shared" si="61"/>
        <v>74.010000000000005</v>
      </c>
      <c r="X115" s="16">
        <f t="shared" si="53"/>
        <v>0</v>
      </c>
      <c r="Y115" s="16">
        <f t="shared" si="54"/>
        <v>0</v>
      </c>
      <c r="AE115" s="27"/>
      <c r="AF115" s="27">
        <f>IF($D$41="","",$D$41)</f>
        <v>74.007000000000005</v>
      </c>
      <c r="AH115" s="27"/>
      <c r="AI115" s="27">
        <f>IF($D$32="","",$D$32)</f>
        <v>74.021000000000001</v>
      </c>
      <c r="AK115" s="27" t="s">
        <v>109</v>
      </c>
      <c r="AL115" s="27">
        <f>IF($B$27="","",$B$27)</f>
        <v>74.010000000000005</v>
      </c>
      <c r="AM115" s="16">
        <v>6.5200001001358032E-2</v>
      </c>
      <c r="AN115" s="16">
        <v>0.59630000591278076</v>
      </c>
      <c r="AO115" s="16">
        <v>0.15309999883174896</v>
      </c>
      <c r="AP115" s="16">
        <v>0.72009998559951782</v>
      </c>
      <c r="AQ115" s="16">
        <v>0.24480000138282776</v>
      </c>
      <c r="AR115" s="16">
        <v>0.18089999258518219</v>
      </c>
      <c r="AS115" s="16">
        <v>0.27950000762939453</v>
      </c>
      <c r="AT115" s="16">
        <v>0.95039999485015869</v>
      </c>
      <c r="AU115" s="16">
        <v>0.97500002384185791</v>
      </c>
      <c r="AV115" s="16">
        <v>0.97699999809265137</v>
      </c>
      <c r="AW115" s="16">
        <v>0.18150000274181366</v>
      </c>
      <c r="AX115" s="16">
        <v>0.62349998950958252</v>
      </c>
      <c r="AY115" s="16">
        <v>6.8300001323223114E-2</v>
      </c>
      <c r="AZ115" s="16">
        <v>0.60939997434616089</v>
      </c>
      <c r="BA115" s="16">
        <v>0.79720002412796021</v>
      </c>
      <c r="BB115" s="16">
        <v>0.48769998550415039</v>
      </c>
      <c r="BC115" s="16">
        <v>0.59219998121261597</v>
      </c>
      <c r="BU115" s="16">
        <v>0.86309999227523804</v>
      </c>
      <c r="BV115" s="16">
        <v>0.51399999856948853</v>
      </c>
      <c r="BW115" s="16">
        <v>9.1600000858306885E-2</v>
      </c>
      <c r="BX115" s="16">
        <v>0.95490002632141113</v>
      </c>
      <c r="BY115" s="16">
        <v>1.4299999922513962E-2</v>
      </c>
      <c r="BZ115" s="16">
        <v>0.57620000839233398</v>
      </c>
      <c r="CA115" s="16">
        <v>0.60759997367858887</v>
      </c>
      <c r="CB115" s="16">
        <v>0.54979997873306274</v>
      </c>
      <c r="CC115" s="16">
        <v>5.0999999046325684E-2</v>
      </c>
      <c r="CD115" s="16">
        <v>0.25150001049041748</v>
      </c>
      <c r="CE115" s="16">
        <v>111</v>
      </c>
      <c r="CF115" s="16">
        <f t="shared" si="55"/>
        <v>74</v>
      </c>
      <c r="CG115" s="16">
        <f t="shared" si="69"/>
        <v>111</v>
      </c>
      <c r="CH115" s="16">
        <f t="shared" si="56"/>
        <v>0.45400893949452109</v>
      </c>
      <c r="CI115" s="16">
        <f t="shared" si="67"/>
        <v>0.54599106050547896</v>
      </c>
      <c r="CJ115" s="16">
        <f t="shared" si="58"/>
        <v>0.42888901949958158</v>
      </c>
      <c r="CK115" s="16">
        <f t="shared" si="68"/>
        <v>-361.59920106782323</v>
      </c>
      <c r="CL115" s="16">
        <f t="shared" si="60"/>
        <v>-0.14566569545838604</v>
      </c>
      <c r="CM115" s="16">
        <v>0.47549998760223389</v>
      </c>
      <c r="CN115" s="16">
        <v>0.51480001211166382</v>
      </c>
      <c r="CO115" s="16">
        <v>0.70029997825622559</v>
      </c>
      <c r="CP115" s="16">
        <v>0.92110002040863037</v>
      </c>
      <c r="CQ115" s="16">
        <v>0.86430001258850098</v>
      </c>
      <c r="CR115" s="16">
        <v>0.40529999136924744</v>
      </c>
      <c r="CS115" s="16">
        <v>0.10819999873638153</v>
      </c>
      <c r="CT115" s="16">
        <v>0.7093999981880188</v>
      </c>
      <c r="CU115" s="16">
        <v>0.71350002288818359</v>
      </c>
      <c r="CV115" s="16">
        <v>0.46520000696182251</v>
      </c>
    </row>
    <row r="116" spans="22:100" x14ac:dyDescent="0.35">
      <c r="V116" s="16">
        <v>112</v>
      </c>
      <c r="W116" s="16">
        <f t="shared" si="61"/>
        <v>73.989000000000004</v>
      </c>
      <c r="X116" s="16">
        <f t="shared" si="53"/>
        <v>0</v>
      </c>
      <c r="Y116" s="16">
        <f t="shared" si="54"/>
        <v>0</v>
      </c>
      <c r="AE116" s="27" t="s">
        <v>124</v>
      </c>
      <c r="AF116" s="27">
        <f>IF($B$42="","",$B$42)</f>
        <v>73.983000000000004</v>
      </c>
      <c r="AH116" s="27"/>
      <c r="AI116" s="27">
        <f>IF($E$32="","",$E$32)</f>
        <v>74.004999999999995</v>
      </c>
      <c r="AL116" s="27">
        <f>IF($C$27="","",$C$27)</f>
        <v>73.989000000000004</v>
      </c>
      <c r="AM116" s="16">
        <v>0.35530000925064087</v>
      </c>
      <c r="AN116" s="16">
        <v>0.93699997663497925</v>
      </c>
      <c r="AO116" s="16">
        <v>0.37380000948905945</v>
      </c>
      <c r="AP116" s="16">
        <v>0.70520001649856567</v>
      </c>
      <c r="AQ116" s="16">
        <v>0.22249999642372131</v>
      </c>
      <c r="AR116" s="16">
        <v>0.82380002737045288</v>
      </c>
      <c r="AS116" s="16">
        <v>0.49770000576972961</v>
      </c>
      <c r="AT116" s="16">
        <v>0.2304999977350235</v>
      </c>
      <c r="AU116" s="16">
        <v>0.20649999380111694</v>
      </c>
      <c r="AV116" s="16">
        <v>0.44260001182556152</v>
      </c>
      <c r="AW116" s="16">
        <v>0.17970000207424164</v>
      </c>
      <c r="AX116" s="16">
        <v>0.81919997930526733</v>
      </c>
      <c r="AY116" s="16">
        <v>0.78519999980926514</v>
      </c>
      <c r="AZ116" s="16">
        <v>0.92140001058578491</v>
      </c>
      <c r="BA116" s="16">
        <v>0.34790000319480896</v>
      </c>
      <c r="BB116" s="16">
        <v>0.75050002336502075</v>
      </c>
      <c r="BC116" s="16">
        <v>0.93389999866485596</v>
      </c>
      <c r="BU116" s="16">
        <v>0.98189997673034668</v>
      </c>
      <c r="BV116" s="16">
        <v>0.22660000622272491</v>
      </c>
      <c r="BW116" s="16">
        <v>0.62120002508163452</v>
      </c>
      <c r="BX116" s="16">
        <v>0.73919999599456787</v>
      </c>
      <c r="BY116" s="16">
        <v>0.41740000247955322</v>
      </c>
      <c r="BZ116" s="16">
        <v>0.47310000658035278</v>
      </c>
      <c r="CA116" s="16">
        <v>0.47269999980926514</v>
      </c>
      <c r="CB116" s="16">
        <v>0.66149997711181641</v>
      </c>
      <c r="CC116" s="16">
        <v>0.47029998898506165</v>
      </c>
      <c r="CD116" s="16">
        <v>0.10589999705553055</v>
      </c>
      <c r="CE116" s="16">
        <v>112</v>
      </c>
      <c r="CF116" s="16">
        <f t="shared" si="55"/>
        <v>74</v>
      </c>
      <c r="CG116" s="16">
        <f t="shared" si="69"/>
        <v>112</v>
      </c>
      <c r="CH116" s="16">
        <f t="shared" si="56"/>
        <v>0.45400893949452109</v>
      </c>
      <c r="CI116" s="16">
        <f t="shared" si="67"/>
        <v>0.54599106050547896</v>
      </c>
      <c r="CJ116" s="16">
        <f t="shared" si="58"/>
        <v>0.42888901949958158</v>
      </c>
      <c r="CK116" s="16">
        <f t="shared" si="68"/>
        <v>-364.87159202771301</v>
      </c>
      <c r="CL116" s="16">
        <f t="shared" si="60"/>
        <v>-0.13555570557750327</v>
      </c>
      <c r="CM116" s="16">
        <v>0.45070001482963562</v>
      </c>
      <c r="CN116" s="16">
        <v>0.34860000014305115</v>
      </c>
      <c r="CO116" s="16">
        <v>0.79479998350143433</v>
      </c>
      <c r="CP116" s="16">
        <v>0.22419999539852142</v>
      </c>
      <c r="CQ116" s="16">
        <v>6.9600000977516174E-2</v>
      </c>
      <c r="CR116" s="16">
        <v>0.82050001621246338</v>
      </c>
      <c r="CS116" s="16">
        <v>0.64410001039505005</v>
      </c>
      <c r="CT116" s="16">
        <v>0.13169999420642853</v>
      </c>
      <c r="CU116" s="16">
        <v>0.23109999299049377</v>
      </c>
      <c r="CV116" s="16">
        <v>0.93389999866485596</v>
      </c>
    </row>
    <row r="117" spans="22:100" x14ac:dyDescent="0.35">
      <c r="V117" s="27">
        <v>113</v>
      </c>
      <c r="W117" s="16">
        <f t="shared" si="61"/>
        <v>73.989999999999995</v>
      </c>
      <c r="X117" s="16">
        <f t="shared" si="53"/>
        <v>0</v>
      </c>
      <c r="Y117" s="16">
        <f t="shared" si="54"/>
        <v>0</v>
      </c>
      <c r="AF117" s="27">
        <f>IF($C$42="","",$C$42)</f>
        <v>74.001999999999995</v>
      </c>
      <c r="AH117" s="27" t="s">
        <v>115</v>
      </c>
      <c r="AI117" s="27">
        <f>IF($B$33="","",$B$33)</f>
        <v>74.001999999999995</v>
      </c>
      <c r="AK117" s="27"/>
      <c r="AL117" s="27">
        <f>IF($D$27="","",$D$27)</f>
        <v>73.989999999999995</v>
      </c>
      <c r="AM117" s="16">
        <v>0.76029998064041138</v>
      </c>
      <c r="AN117" s="16">
        <v>0.66409999132156372</v>
      </c>
      <c r="AO117" s="16">
        <v>0.24050000309944153</v>
      </c>
      <c r="AP117" s="16">
        <v>0.33550000190734863</v>
      </c>
      <c r="AQ117" s="16">
        <v>0.51560002565383911</v>
      </c>
      <c r="AR117" s="16">
        <v>0.76759999990463257</v>
      </c>
      <c r="AS117" s="16">
        <v>7.2099998593330383E-2</v>
      </c>
      <c r="AT117" s="16">
        <v>0.66530001163482666</v>
      </c>
      <c r="AU117" s="16">
        <v>0.30270001292228699</v>
      </c>
      <c r="AV117" s="16">
        <v>0.32659998536109924</v>
      </c>
      <c r="AW117" s="16">
        <v>0.88450002670288086</v>
      </c>
      <c r="AX117" s="16">
        <v>9.7000002861022949E-3</v>
      </c>
      <c r="AY117" s="16">
        <v>0.17520000040531158</v>
      </c>
      <c r="AZ117" s="16">
        <v>0.24240000545978546</v>
      </c>
      <c r="BA117" s="16">
        <v>0.78659999370574951</v>
      </c>
      <c r="BB117" s="16">
        <v>0.60409998893737793</v>
      </c>
      <c r="BC117" s="16">
        <v>0.73879998922348022</v>
      </c>
      <c r="BU117" s="16">
        <v>0.94019997119903564</v>
      </c>
      <c r="BV117" s="16">
        <v>0.1289999932050705</v>
      </c>
      <c r="BW117" s="16">
        <v>0.45739999413490295</v>
      </c>
      <c r="BX117" s="16">
        <v>0.97539997100830078</v>
      </c>
      <c r="BY117" s="16">
        <v>0.34880000352859497</v>
      </c>
      <c r="BZ117" s="16">
        <v>0.1339000016450882</v>
      </c>
      <c r="CA117" s="16">
        <v>5.0000002374872565E-4</v>
      </c>
      <c r="CB117" s="16">
        <v>0.92269998788833618</v>
      </c>
      <c r="CC117" s="16">
        <v>2.7799999341368675E-2</v>
      </c>
      <c r="CD117" s="16">
        <v>0.78469997644424438</v>
      </c>
      <c r="CE117" s="16">
        <v>113</v>
      </c>
      <c r="CF117" s="16">
        <f t="shared" si="55"/>
        <v>74</v>
      </c>
      <c r="CG117" s="16">
        <f t="shared" si="69"/>
        <v>113</v>
      </c>
      <c r="CH117" s="16">
        <f t="shared" si="56"/>
        <v>0.45400893949452109</v>
      </c>
      <c r="CI117" s="16">
        <f t="shared" si="67"/>
        <v>0.54599106050547896</v>
      </c>
      <c r="CJ117" s="16">
        <f t="shared" si="58"/>
        <v>0.42888901949958158</v>
      </c>
      <c r="CK117" s="16">
        <f t="shared" si="68"/>
        <v>-368.14398298760284</v>
      </c>
      <c r="CL117" s="16">
        <f t="shared" si="60"/>
        <v>-0.12545955249459365</v>
      </c>
      <c r="CM117" s="16">
        <v>0.23499999940395355</v>
      </c>
      <c r="CN117" s="16">
        <v>0.90890002250671387</v>
      </c>
      <c r="CO117" s="16">
        <v>0.25020000338554382</v>
      </c>
      <c r="CP117" s="16">
        <v>0.8246999979019165</v>
      </c>
      <c r="CQ117" s="16">
        <v>0.24300000071525574</v>
      </c>
      <c r="CR117" s="16">
        <v>0.75019997358322144</v>
      </c>
      <c r="CS117" s="16">
        <v>0.3799000084400177</v>
      </c>
      <c r="CT117" s="16">
        <v>0.72500002384185791</v>
      </c>
      <c r="CU117" s="16">
        <v>0.92409998178482056</v>
      </c>
      <c r="CV117" s="16">
        <v>0.81069999933242798</v>
      </c>
    </row>
    <row r="118" spans="22:100" x14ac:dyDescent="0.35">
      <c r="V118" s="16">
        <v>114</v>
      </c>
      <c r="W118" s="16">
        <f t="shared" si="61"/>
        <v>74.009</v>
      </c>
      <c r="X118" s="16">
        <f t="shared" si="53"/>
        <v>0</v>
      </c>
      <c r="Y118" s="16">
        <f t="shared" si="54"/>
        <v>0</v>
      </c>
      <c r="AE118" s="27"/>
      <c r="AF118" s="27">
        <f>IF($D$42="","",$D$42)</f>
        <v>73.998000000000005</v>
      </c>
      <c r="AI118" s="27">
        <f>IF($C$33="","",$C$33)</f>
        <v>73.995999999999995</v>
      </c>
      <c r="AK118" s="27"/>
      <c r="AL118" s="27">
        <f>IF($E$27="","",$E$27)</f>
        <v>74.009</v>
      </c>
      <c r="AM118" s="16">
        <v>0.13709999620914459</v>
      </c>
      <c r="AN118" s="16">
        <v>0.88730001449584961</v>
      </c>
      <c r="AO118" s="16">
        <v>0.38569998741149902</v>
      </c>
      <c r="AP118" s="16">
        <v>0.83050000667572021</v>
      </c>
      <c r="AQ118" s="16">
        <v>0.11410000175237656</v>
      </c>
      <c r="AR118" s="16">
        <v>9.7099997103214264E-2</v>
      </c>
      <c r="AS118" s="16">
        <v>0.58389997482299805</v>
      </c>
      <c r="AT118" s="16">
        <v>3.599999938160181E-3</v>
      </c>
      <c r="AU118" s="16">
        <v>0.54110002517700195</v>
      </c>
      <c r="AV118" s="16">
        <v>0.22660000622272491</v>
      </c>
      <c r="AW118" s="16">
        <v>0.21410000324249268</v>
      </c>
      <c r="AX118" s="16">
        <v>0.30660000443458557</v>
      </c>
      <c r="AY118" s="16">
        <v>0.30129998922348022</v>
      </c>
      <c r="AZ118" s="16">
        <v>0.1882999986410141</v>
      </c>
      <c r="BA118" s="16">
        <v>0.85159999132156372</v>
      </c>
      <c r="BB118" s="16">
        <v>7.6099999248981476E-2</v>
      </c>
      <c r="BC118" s="16">
        <v>0.19709999859333038</v>
      </c>
      <c r="BU118" s="16">
        <v>9.2200003564357758E-2</v>
      </c>
      <c r="BV118" s="16">
        <v>0.27549999952316284</v>
      </c>
      <c r="BW118" s="16">
        <v>8.5500001907348633E-2</v>
      </c>
      <c r="BX118" s="16">
        <v>0.26309999823570251</v>
      </c>
      <c r="BY118" s="16">
        <v>0.84570002555847168</v>
      </c>
      <c r="BZ118" s="16">
        <v>0.93900001049041748</v>
      </c>
      <c r="CA118" s="16">
        <v>0.57289999723434448</v>
      </c>
      <c r="CB118" s="16">
        <v>0.61750000715255737</v>
      </c>
      <c r="CC118" s="16">
        <v>0.58249998092651367</v>
      </c>
      <c r="CD118" s="16">
        <v>0.57840001583099365</v>
      </c>
      <c r="CE118" s="16">
        <v>114</v>
      </c>
      <c r="CF118" s="16">
        <f t="shared" si="55"/>
        <v>74</v>
      </c>
      <c r="CG118" s="16">
        <f t="shared" si="69"/>
        <v>114</v>
      </c>
      <c r="CH118" s="16">
        <f t="shared" si="56"/>
        <v>0.45400893949452109</v>
      </c>
      <c r="CI118" s="16">
        <f t="shared" si="67"/>
        <v>0.54599106050547896</v>
      </c>
      <c r="CJ118" s="16">
        <f t="shared" si="58"/>
        <v>0.42888901949958158</v>
      </c>
      <c r="CK118" s="16">
        <f t="shared" si="68"/>
        <v>-371.41637394749262</v>
      </c>
      <c r="CL118" s="16">
        <f t="shared" si="60"/>
        <v>-0.1153761719416504</v>
      </c>
      <c r="CM118" s="16">
        <v>0.35499998927116394</v>
      </c>
      <c r="CN118" s="16">
        <v>0.41980001330375671</v>
      </c>
      <c r="CO118" s="16">
        <v>0.97939997911453247</v>
      </c>
      <c r="CP118" s="16">
        <v>0.22589999437332153</v>
      </c>
      <c r="CQ118" s="16">
        <v>0.14820000529289246</v>
      </c>
      <c r="CR118" s="16">
        <v>8.3499997854232788E-2</v>
      </c>
      <c r="CS118" s="16">
        <v>0.10869999974966049</v>
      </c>
      <c r="CT118" s="16">
        <v>0.72689998149871826</v>
      </c>
      <c r="CU118" s="16">
        <v>0.22830000519752502</v>
      </c>
      <c r="CV118" s="16">
        <v>0.34319999814033508</v>
      </c>
    </row>
    <row r="119" spans="22:100" x14ac:dyDescent="0.35">
      <c r="V119" s="27">
        <v>115</v>
      </c>
      <c r="W119" s="16">
        <f t="shared" si="61"/>
        <v>74.013999999999996</v>
      </c>
      <c r="X119" s="16">
        <f t="shared" si="53"/>
        <v>0</v>
      </c>
      <c r="Y119" s="16">
        <f t="shared" si="54"/>
        <v>0</v>
      </c>
      <c r="AE119" s="27" t="s">
        <v>125</v>
      </c>
      <c r="AF119" s="27">
        <f>IF($B$43="","",$B$43)</f>
        <v>74.006</v>
      </c>
      <c r="AH119" s="27"/>
      <c r="AI119" s="27">
        <f>IF($D$33="","",$D$33)</f>
        <v>73.992999999999995</v>
      </c>
      <c r="AK119" s="27"/>
      <c r="AL119" s="27">
        <f>IF($F$27="","",$F$27)</f>
        <v>74.013999999999996</v>
      </c>
      <c r="AM119" s="16">
        <v>7.890000194311142E-2</v>
      </c>
      <c r="AN119" s="16">
        <v>0.81859999895095825</v>
      </c>
      <c r="AO119" s="16">
        <v>0.19670000672340393</v>
      </c>
      <c r="AP119" s="16">
        <v>0.95800000429153442</v>
      </c>
      <c r="AQ119" s="16">
        <v>0.92510002851486206</v>
      </c>
      <c r="AR119" s="16">
        <v>0.45789998769760132</v>
      </c>
      <c r="AS119" s="16">
        <v>0.99510002136230469</v>
      </c>
      <c r="AT119" s="16">
        <v>0.66460001468658447</v>
      </c>
      <c r="AU119" s="16">
        <v>0.75010001659393311</v>
      </c>
      <c r="AV119" s="16">
        <v>0.39930000901222229</v>
      </c>
      <c r="AW119" s="16">
        <v>0.17200000584125519</v>
      </c>
      <c r="AX119" s="16">
        <v>0.38019999861717224</v>
      </c>
      <c r="AY119" s="16">
        <v>0.11429999768733978</v>
      </c>
      <c r="AZ119" s="16">
        <v>2.3600000888109207E-2</v>
      </c>
      <c r="BA119" s="16">
        <v>0.39789998531341553</v>
      </c>
      <c r="BB119" s="16">
        <v>0.65590000152587891</v>
      </c>
      <c r="BC119" s="16">
        <v>0.67710000276565552</v>
      </c>
      <c r="BU119" s="16">
        <v>0.74199998378753662</v>
      </c>
      <c r="BV119" s="16">
        <v>0.68330001831054688</v>
      </c>
      <c r="BW119" s="16">
        <v>0.66540002822875977</v>
      </c>
      <c r="BX119" s="16">
        <v>0.48879998922348022</v>
      </c>
      <c r="BY119" s="16">
        <v>0.14630000293254852</v>
      </c>
      <c r="BZ119" s="16">
        <v>0.47850000858306885</v>
      </c>
      <c r="CA119" s="16">
        <v>0.50569999217987061</v>
      </c>
      <c r="CB119" s="16">
        <v>0.5406000018119812</v>
      </c>
      <c r="CC119" s="16">
        <v>0.52329999208450317</v>
      </c>
      <c r="CD119" s="16">
        <v>1</v>
      </c>
      <c r="CE119" s="16">
        <v>115</v>
      </c>
      <c r="CF119" s="16">
        <f t="shared" si="55"/>
        <v>74</v>
      </c>
      <c r="CG119" s="16">
        <f t="shared" si="69"/>
        <v>115</v>
      </c>
      <c r="CH119" s="16">
        <f t="shared" si="56"/>
        <v>0.45400893949452109</v>
      </c>
      <c r="CI119" s="16">
        <f t="shared" si="67"/>
        <v>0.54599106050547896</v>
      </c>
      <c r="CJ119" s="16">
        <f t="shared" si="58"/>
        <v>0.46773851898810659</v>
      </c>
      <c r="CK119" s="16">
        <f t="shared" si="68"/>
        <v>-354.83189323527432</v>
      </c>
      <c r="CL119" s="16">
        <f t="shared" si="60"/>
        <v>-0.10530450887751354</v>
      </c>
      <c r="CM119" s="16">
        <v>0.23330000042915344</v>
      </c>
      <c r="CN119" s="16">
        <v>0.73089998960494995</v>
      </c>
      <c r="CO119" s="16">
        <v>8.2599997520446777E-2</v>
      </c>
      <c r="CP119" s="16">
        <v>0.18170000612735748</v>
      </c>
      <c r="CQ119" s="16">
        <v>0.35929998755455017</v>
      </c>
      <c r="CR119" s="16">
        <v>0.58969998359680176</v>
      </c>
      <c r="CS119" s="16">
        <v>4.6399999409914017E-2</v>
      </c>
      <c r="CT119" s="16">
        <v>0.91949999332427979</v>
      </c>
      <c r="CU119" s="16">
        <v>0.50849997997283936</v>
      </c>
      <c r="CV119" s="16">
        <v>0.3043999969959259</v>
      </c>
    </row>
    <row r="120" spans="22:100" x14ac:dyDescent="0.35">
      <c r="V120" s="16">
        <v>116</v>
      </c>
      <c r="W120" s="16">
        <f t="shared" si="61"/>
        <v>74.015000000000001</v>
      </c>
      <c r="X120" s="16">
        <f t="shared" si="53"/>
        <v>0</v>
      </c>
      <c r="Y120" s="16">
        <f t="shared" si="54"/>
        <v>0</v>
      </c>
      <c r="AF120" s="27">
        <f>IF($C$43="","",$C$43)</f>
        <v>73.966999999999999</v>
      </c>
      <c r="AH120" s="27"/>
      <c r="AI120" s="27">
        <f>IF($E$33="","",$E$33)</f>
        <v>74.015000000000001</v>
      </c>
      <c r="AK120" s="27" t="s">
        <v>110</v>
      </c>
      <c r="AL120" s="27">
        <f>IF($B$28="","",$B$28)</f>
        <v>74.015000000000001</v>
      </c>
      <c r="AM120" s="16">
        <v>0.66530001163482666</v>
      </c>
      <c r="AN120" s="16">
        <v>2.4199999868869781E-2</v>
      </c>
      <c r="AO120" s="16">
        <v>0.56089997291564941</v>
      </c>
      <c r="AP120" s="16">
        <v>0.29769998788833618</v>
      </c>
      <c r="AQ120" s="16">
        <v>0.48359999060630798</v>
      </c>
      <c r="AR120" s="16">
        <v>0.42469999194145203</v>
      </c>
      <c r="AS120" s="16">
        <v>4.2100001126527786E-2</v>
      </c>
      <c r="AT120" s="16">
        <v>5.559999868273735E-2</v>
      </c>
      <c r="AU120" s="16">
        <v>0.85559999942779541</v>
      </c>
      <c r="AV120" s="16">
        <v>0.62150001525878906</v>
      </c>
      <c r="AW120" s="16">
        <v>0.76359999179840088</v>
      </c>
      <c r="AX120" s="16">
        <v>0.20600000023841858</v>
      </c>
      <c r="AY120" s="16">
        <v>0.71050000190734863</v>
      </c>
      <c r="AZ120" s="16">
        <v>0.38920000195503235</v>
      </c>
      <c r="BA120" s="16">
        <v>0.71359997987747192</v>
      </c>
      <c r="BB120" s="16">
        <v>0.84619998931884766</v>
      </c>
      <c r="BC120" s="16">
        <v>0.56830000877380371</v>
      </c>
      <c r="BU120" s="16">
        <v>0.57719999551773071</v>
      </c>
      <c r="BV120" s="16">
        <v>0.53219997882843018</v>
      </c>
      <c r="BW120" s="16">
        <v>0.93059998750686646</v>
      </c>
      <c r="BX120" s="16">
        <v>0.63279998302459717</v>
      </c>
      <c r="BY120" s="16">
        <v>0.77139997482299805</v>
      </c>
      <c r="BZ120" s="16">
        <v>0.80720001459121704</v>
      </c>
      <c r="CA120" s="16">
        <v>0.78240001201629639</v>
      </c>
      <c r="CB120" s="16">
        <v>0.29620000720024109</v>
      </c>
      <c r="CC120" s="16">
        <v>0.37430000305175781</v>
      </c>
      <c r="CD120" s="16">
        <v>0.46930000185966492</v>
      </c>
      <c r="CE120" s="16">
        <v>116</v>
      </c>
      <c r="CF120" s="16">
        <f t="shared" si="55"/>
        <v>74</v>
      </c>
      <c r="CG120" s="16">
        <f t="shared" si="69"/>
        <v>116</v>
      </c>
      <c r="CH120" s="16">
        <f t="shared" si="56"/>
        <v>0.45400893949452109</v>
      </c>
      <c r="CI120" s="16">
        <f t="shared" si="67"/>
        <v>0.54599106050547896</v>
      </c>
      <c r="CJ120" s="16">
        <f t="shared" si="58"/>
        <v>0.46773851898810659</v>
      </c>
      <c r="CK120" s="16">
        <f t="shared" si="68"/>
        <v>-357.9308617351457</v>
      </c>
      <c r="CL120" s="16">
        <f t="shared" si="60"/>
        <v>-9.5243516687821592E-2</v>
      </c>
      <c r="CM120" s="16">
        <v>0.63330000638961792</v>
      </c>
      <c r="CN120" s="16">
        <v>0.48210000991821289</v>
      </c>
      <c r="CO120" s="16">
        <v>0.85089999437332153</v>
      </c>
      <c r="CP120" s="16">
        <v>0.18629999458789825</v>
      </c>
      <c r="CQ120" s="16">
        <v>0.29229998588562012</v>
      </c>
      <c r="CR120" s="16">
        <v>0.32570001482963562</v>
      </c>
      <c r="CS120" s="16">
        <v>0.10849999636411667</v>
      </c>
      <c r="CT120" s="16">
        <v>0.2987000048160553</v>
      </c>
      <c r="CU120" s="16">
        <v>0.55000001192092896</v>
      </c>
      <c r="CV120" s="16">
        <v>1.7699999734759331E-2</v>
      </c>
    </row>
    <row r="121" spans="22:100" x14ac:dyDescent="0.35">
      <c r="V121" s="27">
        <v>117</v>
      </c>
      <c r="W121" s="16">
        <f t="shared" si="61"/>
        <v>74.007999999999996</v>
      </c>
      <c r="X121" s="16">
        <f t="shared" si="53"/>
        <v>0</v>
      </c>
      <c r="Y121" s="16">
        <f t="shared" si="54"/>
        <v>0</v>
      </c>
      <c r="AE121" s="27"/>
      <c r="AF121" s="27">
        <f>IF($D$43="","",$D$43)</f>
        <v>73.994</v>
      </c>
      <c r="AH121" s="27" t="s">
        <v>116</v>
      </c>
      <c r="AI121" s="27">
        <f>IF($B$34="","",$B$34)</f>
        <v>73.992000000000004</v>
      </c>
      <c r="AL121" s="27">
        <f>IF($C$28="","",$C$28)</f>
        <v>74.007999999999996</v>
      </c>
      <c r="AM121" s="16">
        <v>0.8871999979019165</v>
      </c>
      <c r="AN121" s="16">
        <v>0.64819997549057007</v>
      </c>
      <c r="AO121" s="16">
        <v>0.694100022315979</v>
      </c>
      <c r="AP121" s="16">
        <v>0.25760000944137573</v>
      </c>
      <c r="AQ121" s="16">
        <v>0.40110000967979431</v>
      </c>
      <c r="AR121" s="16">
        <v>0.65549999475479126</v>
      </c>
      <c r="AS121" s="16">
        <v>0.27489998936653137</v>
      </c>
      <c r="AT121" s="16">
        <v>0.95690000057220459</v>
      </c>
      <c r="AU121" s="16">
        <v>0.22840000689029694</v>
      </c>
      <c r="AV121" s="16">
        <v>0.64859998226165771</v>
      </c>
      <c r="AW121" s="16">
        <v>0.12110000103712082</v>
      </c>
      <c r="AX121" s="16">
        <v>0.19200000166893005</v>
      </c>
      <c r="AY121" s="16">
        <v>0.45210000872612</v>
      </c>
      <c r="AZ121" s="16">
        <v>0.4406999945640564</v>
      </c>
      <c r="BA121" s="16">
        <v>0.60530000925064087</v>
      </c>
      <c r="BB121" s="16">
        <v>0.4074999988079071</v>
      </c>
      <c r="BC121" s="16">
        <v>5.0700001418590546E-2</v>
      </c>
      <c r="BU121" s="16">
        <v>0.68320000171661377</v>
      </c>
      <c r="BV121" s="16">
        <v>0.62010002136230469</v>
      </c>
      <c r="BW121" s="16">
        <v>0.32330000400543213</v>
      </c>
      <c r="BX121" s="16">
        <v>0.85970002412796021</v>
      </c>
      <c r="BY121" s="16">
        <v>0.75029999017715454</v>
      </c>
      <c r="BZ121" s="16">
        <v>0.26690000295639038</v>
      </c>
      <c r="CA121" s="16">
        <v>8.919999748468399E-2</v>
      </c>
      <c r="CB121" s="16">
        <v>0.6930999755859375</v>
      </c>
      <c r="CC121" s="16">
        <v>0.10660000145435333</v>
      </c>
      <c r="CD121" s="16">
        <v>0.87779998779296875</v>
      </c>
      <c r="CE121" s="16">
        <v>117</v>
      </c>
      <c r="CF121" s="16">
        <f t="shared" si="55"/>
        <v>74</v>
      </c>
      <c r="CG121" s="16">
        <f t="shared" si="69"/>
        <v>117</v>
      </c>
      <c r="CH121" s="16">
        <f t="shared" si="56"/>
        <v>0.45400893949452109</v>
      </c>
      <c r="CI121" s="16">
        <f t="shared" si="67"/>
        <v>0.54599106050547896</v>
      </c>
      <c r="CJ121" s="16">
        <f t="shared" si="58"/>
        <v>0.46773851898810659</v>
      </c>
      <c r="CK121" s="16">
        <f t="shared" si="68"/>
        <v>-361.02983023501713</v>
      </c>
      <c r="CL121" s="16">
        <f t="shared" si="60"/>
        <v>-8.5192156400850524E-2</v>
      </c>
      <c r="CM121" s="16">
        <v>0.46680000424385071</v>
      </c>
      <c r="CN121" s="16">
        <v>0.17960000038146973</v>
      </c>
      <c r="CO121" s="16">
        <v>3.9000000804662704E-2</v>
      </c>
      <c r="CP121" s="16">
        <v>0.15520000457763672</v>
      </c>
      <c r="CQ121" s="16">
        <v>0.66140002012252808</v>
      </c>
      <c r="CR121" s="16">
        <v>0.7663000226020813</v>
      </c>
      <c r="CS121" s="16">
        <v>1.8600000068545341E-2</v>
      </c>
      <c r="CT121" s="16">
        <v>0.24779999256134033</v>
      </c>
      <c r="CU121" s="16">
        <v>0.53899997472763062</v>
      </c>
      <c r="CV121" s="16">
        <v>0.91670000553131104</v>
      </c>
    </row>
    <row r="122" spans="22:100" x14ac:dyDescent="0.35">
      <c r="V122" s="16">
        <v>118</v>
      </c>
      <c r="W122" s="16">
        <f t="shared" si="61"/>
        <v>73.992999999999995</v>
      </c>
      <c r="X122" s="16">
        <f t="shared" si="53"/>
        <v>0</v>
      </c>
      <c r="Y122" s="16">
        <f t="shared" si="54"/>
        <v>0</v>
      </c>
      <c r="AE122" s="27" t="s">
        <v>126</v>
      </c>
      <c r="AF122" s="27">
        <f>IF($B$44="","",$B$44)</f>
        <v>74.012</v>
      </c>
      <c r="AI122" s="27">
        <f>IF($C$34="","",$C$34)</f>
        <v>74.007000000000005</v>
      </c>
      <c r="AK122" s="27"/>
      <c r="AL122" s="27">
        <f>IF($D$28="","",$D$28)</f>
        <v>73.992999999999995</v>
      </c>
      <c r="AM122" s="16">
        <v>0.46700000762939453</v>
      </c>
      <c r="AN122" s="16">
        <v>0.45379999279975891</v>
      </c>
      <c r="AO122" s="16">
        <v>0.51789999008178711</v>
      </c>
      <c r="AP122" s="16">
        <v>0.43939998745918274</v>
      </c>
      <c r="AQ122" s="16">
        <v>0.77130001783370972</v>
      </c>
      <c r="AR122" s="16">
        <v>0.17389999330043793</v>
      </c>
      <c r="AS122" s="16">
        <v>0.70829999446868896</v>
      </c>
      <c r="AT122" s="16">
        <v>6.549999862909317E-2</v>
      </c>
      <c r="AU122" s="16">
        <v>0.5503000020980835</v>
      </c>
      <c r="AV122" s="16">
        <v>0.11450000107288361</v>
      </c>
      <c r="AW122" s="16">
        <v>0.30379998683929443</v>
      </c>
      <c r="AX122" s="16">
        <v>0.27739998698234558</v>
      </c>
      <c r="AY122" s="16">
        <v>0.16969999670982361</v>
      </c>
      <c r="AZ122" s="16">
        <v>0.74070000648498535</v>
      </c>
      <c r="BA122" s="16">
        <v>0.22130000591278076</v>
      </c>
      <c r="BB122" s="16">
        <v>0.3864000141620636</v>
      </c>
      <c r="BC122" s="16">
        <v>0.50819998979568481</v>
      </c>
      <c r="BU122" s="16">
        <v>0.61000001430511475</v>
      </c>
      <c r="BV122" s="16">
        <v>0.66490000486373901</v>
      </c>
      <c r="BW122" s="16">
        <v>0.58880001306533813</v>
      </c>
      <c r="BX122" s="16">
        <v>0.23899999260902405</v>
      </c>
      <c r="BY122" s="16">
        <v>0.9603000283241272</v>
      </c>
      <c r="BZ122" s="16">
        <v>0.96789997816085815</v>
      </c>
      <c r="CA122" s="16">
        <v>0.86860001087188721</v>
      </c>
      <c r="CB122" s="16">
        <v>8.320000022649765E-2</v>
      </c>
      <c r="CC122" s="16">
        <v>0.62620002031326294</v>
      </c>
      <c r="CD122" s="16">
        <v>0.62459999322891235</v>
      </c>
      <c r="CE122" s="16">
        <v>118</v>
      </c>
      <c r="CF122" s="16">
        <f t="shared" si="55"/>
        <v>74</v>
      </c>
      <c r="CG122" s="16">
        <f t="shared" si="69"/>
        <v>118</v>
      </c>
      <c r="CH122" s="16">
        <f t="shared" si="56"/>
        <v>0.45400893949452109</v>
      </c>
      <c r="CI122" s="16">
        <f t="shared" si="67"/>
        <v>0.54599106050547896</v>
      </c>
      <c r="CJ122" s="16">
        <f t="shared" si="58"/>
        <v>0.46773851898810659</v>
      </c>
      <c r="CK122" s="16">
        <f t="shared" si="68"/>
        <v>-364.12879873488851</v>
      </c>
      <c r="CL122" s="16">
        <f t="shared" si="60"/>
        <v>-7.5149395917678219E-2</v>
      </c>
      <c r="CM122" s="16">
        <v>0.18479999899864197</v>
      </c>
      <c r="CN122" s="16">
        <v>0.52560001611709595</v>
      </c>
      <c r="CO122" s="16">
        <v>0.37639999389648438</v>
      </c>
      <c r="CP122" s="16">
        <v>0.39179998636245728</v>
      </c>
      <c r="CQ122" s="16">
        <v>7.980000227689743E-2</v>
      </c>
      <c r="CR122" s="16">
        <v>0.50110000371932983</v>
      </c>
      <c r="CS122" s="16">
        <v>0.71880000829696655</v>
      </c>
      <c r="CT122" s="16">
        <v>0.80830001831054688</v>
      </c>
      <c r="CU122" s="16">
        <v>0.74940001964569092</v>
      </c>
      <c r="CV122" s="16">
        <v>0.9846000075340271</v>
      </c>
    </row>
    <row r="123" spans="22:100" x14ac:dyDescent="0.35">
      <c r="V123" s="27">
        <v>119</v>
      </c>
      <c r="W123" s="16">
        <f t="shared" si="61"/>
        <v>74</v>
      </c>
      <c r="X123" s="16">
        <f t="shared" si="53"/>
        <v>0</v>
      </c>
      <c r="Y123" s="16">
        <f t="shared" si="54"/>
        <v>0</v>
      </c>
      <c r="AF123" s="27">
        <f>IF($C$44="","",$C$44)</f>
        <v>74.013999999999996</v>
      </c>
      <c r="AH123" s="27"/>
      <c r="AI123" s="27">
        <f>IF($D$34="","",$D$34)</f>
        <v>74.015000000000001</v>
      </c>
      <c r="AK123" s="27"/>
      <c r="AL123" s="27">
        <f>IF($E$28="","",$E$28)</f>
        <v>74</v>
      </c>
      <c r="AM123" s="16">
        <v>4.1099999099969864E-2</v>
      </c>
      <c r="AN123" s="16">
        <v>0.77340000867843628</v>
      </c>
      <c r="AO123" s="16">
        <v>0.30860000848770142</v>
      </c>
      <c r="AP123" s="16">
        <v>0.19410000741481781</v>
      </c>
      <c r="AQ123" s="16">
        <v>1.500000013038516E-3</v>
      </c>
      <c r="AR123" s="16">
        <v>0.37470000982284546</v>
      </c>
      <c r="AS123" s="16">
        <v>0.30660000443458557</v>
      </c>
      <c r="AT123" s="16">
        <v>4.4100001454353333E-2</v>
      </c>
      <c r="AU123" s="16">
        <v>0.16949999332427979</v>
      </c>
      <c r="AV123" s="16">
        <v>0.96660000085830688</v>
      </c>
      <c r="AW123" s="16">
        <v>0.49300000071525574</v>
      </c>
      <c r="AX123" s="16">
        <v>0.84829998016357422</v>
      </c>
      <c r="AY123" s="16">
        <v>0.91629999876022339</v>
      </c>
      <c r="AZ123" s="16">
        <v>0.49810001254081726</v>
      </c>
      <c r="BA123" s="16">
        <v>0.83329999446868896</v>
      </c>
      <c r="BB123" s="16">
        <v>0.27309998869895935</v>
      </c>
      <c r="BC123" s="16">
        <v>0.55529999732971191</v>
      </c>
      <c r="BU123" s="16">
        <v>0.20690000057220459</v>
      </c>
      <c r="BV123" s="16">
        <v>0.29789999127388</v>
      </c>
      <c r="BW123" s="16">
        <v>0.29350000619888306</v>
      </c>
      <c r="BX123" s="16">
        <v>0.68809998035430908</v>
      </c>
      <c r="BY123" s="16">
        <v>0.79809999465942383</v>
      </c>
      <c r="BZ123" s="16">
        <v>0.27469998598098755</v>
      </c>
      <c r="CA123" s="16">
        <v>0.36259999871253967</v>
      </c>
      <c r="CB123" s="16">
        <v>0.73309999704360962</v>
      </c>
      <c r="CC123" s="16">
        <v>0.15629999339580536</v>
      </c>
      <c r="CD123" s="16">
        <v>0.96979999542236328</v>
      </c>
      <c r="CE123" s="16">
        <v>119</v>
      </c>
      <c r="CF123" s="16">
        <f t="shared" si="55"/>
        <v>74</v>
      </c>
      <c r="CG123" s="16">
        <f t="shared" si="69"/>
        <v>119</v>
      </c>
      <c r="CH123" s="16">
        <f t="shared" si="56"/>
        <v>0.45400893949452109</v>
      </c>
      <c r="CI123" s="16">
        <f t="shared" si="67"/>
        <v>0.54599106050547896</v>
      </c>
      <c r="CJ123" s="16">
        <f t="shared" si="58"/>
        <v>0.46773851898810659</v>
      </c>
      <c r="CK123" s="16">
        <f t="shared" si="68"/>
        <v>-367.22776723475988</v>
      </c>
      <c r="CL123" s="16">
        <f t="shared" si="60"/>
        <v>-6.5114209255158206E-2</v>
      </c>
      <c r="CM123" s="16">
        <v>0.21789999306201935</v>
      </c>
      <c r="CN123" s="16">
        <v>0.59530001878738403</v>
      </c>
      <c r="CO123" s="16">
        <v>0.53600001335144043</v>
      </c>
      <c r="CP123" s="16">
        <v>0.18250000476837158</v>
      </c>
      <c r="CQ123" s="16">
        <v>0.77450001239776611</v>
      </c>
      <c r="CR123" s="16">
        <v>0.59160000085830688</v>
      </c>
      <c r="CS123" s="16">
        <v>0.79809999465942383</v>
      </c>
      <c r="CT123" s="16">
        <v>0.89240002632141113</v>
      </c>
      <c r="CU123" s="16">
        <v>0.40560001134872437</v>
      </c>
      <c r="CV123" s="16">
        <v>0.66540002822875977</v>
      </c>
    </row>
    <row r="124" spans="22:100" x14ac:dyDescent="0.35">
      <c r="V124" s="16">
        <v>120</v>
      </c>
      <c r="W124" s="16">
        <f t="shared" si="61"/>
        <v>74.010000000000005</v>
      </c>
      <c r="X124" s="16">
        <f t="shared" si="53"/>
        <v>0</v>
      </c>
      <c r="Y124" s="16">
        <f t="shared" si="54"/>
        <v>0</v>
      </c>
      <c r="AE124" s="27"/>
      <c r="AF124" s="27">
        <f>IF($D$44="","",$D$44)</f>
        <v>73.998000000000005</v>
      </c>
      <c r="AH124" s="27"/>
      <c r="AI124" s="27">
        <f>IF($E$34="","",$E$34)</f>
        <v>73.989000000000004</v>
      </c>
      <c r="AK124" s="27"/>
      <c r="AL124" s="27">
        <f>IF($F$28="","",$F$28)</f>
        <v>74.010000000000005</v>
      </c>
      <c r="AM124" s="16">
        <v>0.92559999227523804</v>
      </c>
      <c r="AN124" s="16">
        <v>0.71329998970031738</v>
      </c>
      <c r="AO124" s="16">
        <v>0.58279997110366821</v>
      </c>
      <c r="AP124" s="16">
        <v>0.46389999985694885</v>
      </c>
      <c r="AQ124" s="16">
        <v>0.78920000791549683</v>
      </c>
      <c r="AR124" s="16">
        <v>0.59560000896453857</v>
      </c>
      <c r="AS124" s="16">
        <v>0.76730000972747803</v>
      </c>
      <c r="AT124" s="16">
        <v>0.66659998893737793</v>
      </c>
      <c r="AU124" s="16">
        <v>0.16269999742507935</v>
      </c>
      <c r="AV124" s="16">
        <v>0.77979999780654907</v>
      </c>
      <c r="AW124" s="16">
        <v>0.54989999532699585</v>
      </c>
      <c r="AX124" s="16">
        <v>0.56339997053146362</v>
      </c>
      <c r="AY124" s="16">
        <v>0.98930001258850098</v>
      </c>
      <c r="AZ124" s="16">
        <v>0.99970000982284546</v>
      </c>
      <c r="BA124" s="16">
        <v>4.1900001466274261E-2</v>
      </c>
      <c r="BB124" s="16">
        <v>0.88260000944137573</v>
      </c>
      <c r="BC124" s="16">
        <v>0.89630001783370972</v>
      </c>
      <c r="BU124" s="16">
        <v>0.19670000672340393</v>
      </c>
      <c r="BV124" s="16">
        <v>0.84310001134872437</v>
      </c>
      <c r="BW124" s="16">
        <v>0.98940002918243408</v>
      </c>
      <c r="BX124" s="16">
        <v>0.98110002279281616</v>
      </c>
      <c r="BY124" s="16">
        <v>0.65179997682571411</v>
      </c>
      <c r="BZ124" s="16">
        <v>0.89010000228881836</v>
      </c>
      <c r="CA124" s="16">
        <v>0.86140000820159912</v>
      </c>
      <c r="CB124" s="16">
        <v>0.57620000839233398</v>
      </c>
      <c r="CC124" s="16">
        <v>0.48280000686645508</v>
      </c>
      <c r="CD124" s="16">
        <v>0.79759997129440308</v>
      </c>
      <c r="CE124" s="16">
        <v>120</v>
      </c>
      <c r="CF124" s="16">
        <f t="shared" si="55"/>
        <v>74</v>
      </c>
      <c r="CG124" s="16">
        <f t="shared" si="69"/>
        <v>120</v>
      </c>
      <c r="CH124" s="16">
        <f t="shared" si="56"/>
        <v>0.45400893949452109</v>
      </c>
      <c r="CI124" s="16">
        <f t="shared" si="67"/>
        <v>0.54599106050547896</v>
      </c>
      <c r="CJ124" s="16">
        <f t="shared" si="58"/>
        <v>0.46773851898810659</v>
      </c>
      <c r="CK124" s="16">
        <f t="shared" si="68"/>
        <v>-370.32673573463131</v>
      </c>
      <c r="CL124" s="16">
        <f t="shared" si="60"/>
        <v>-5.5085575800241322E-2</v>
      </c>
      <c r="CM124" s="16">
        <v>0.18690000474452972</v>
      </c>
      <c r="CN124" s="16">
        <v>0.70560002326965332</v>
      </c>
      <c r="CO124" s="16">
        <v>2.7699999511241913E-2</v>
      </c>
      <c r="CP124" s="16">
        <v>0.61440002918243408</v>
      </c>
      <c r="CQ124" s="16">
        <v>0.63239997625350952</v>
      </c>
      <c r="CR124" s="16">
        <v>0.9319000244140625</v>
      </c>
      <c r="CS124" s="16">
        <v>0.91049998998641968</v>
      </c>
      <c r="CT124" s="16">
        <v>0.53060001134872437</v>
      </c>
      <c r="CU124" s="16">
        <v>0.43959999084472656</v>
      </c>
      <c r="CV124" s="16">
        <v>9.2399999499320984E-2</v>
      </c>
    </row>
    <row r="125" spans="22:100" x14ac:dyDescent="0.35">
      <c r="V125" s="27">
        <v>121</v>
      </c>
      <c r="W125" s="16">
        <f t="shared" si="61"/>
        <v>73.981999999999999</v>
      </c>
      <c r="X125" s="16">
        <f t="shared" si="53"/>
        <v>0</v>
      </c>
      <c r="Y125" s="16">
        <f t="shared" si="54"/>
        <v>0</v>
      </c>
      <c r="AE125" s="27" t="s">
        <v>127</v>
      </c>
      <c r="AF125" s="27">
        <f>IF($B$45="","",$B$45)</f>
        <v>74</v>
      </c>
      <c r="AH125" s="27" t="s">
        <v>117</v>
      </c>
      <c r="AI125" s="27">
        <f>IF($B$35="","",$B$35)</f>
        <v>74.009</v>
      </c>
      <c r="AK125" s="27" t="s">
        <v>111</v>
      </c>
      <c r="AL125" s="27">
        <f>IF($B$29="","",$B$29)</f>
        <v>73.981999999999999</v>
      </c>
      <c r="AM125" s="16">
        <v>0.93220001459121704</v>
      </c>
      <c r="AN125" s="16">
        <v>0.20630000531673431</v>
      </c>
      <c r="AO125" s="16">
        <v>0.44119998812675476</v>
      </c>
      <c r="AP125" s="16">
        <v>0.25189998745918274</v>
      </c>
      <c r="AQ125" s="16">
        <v>0.21080000698566437</v>
      </c>
      <c r="AR125" s="16">
        <v>0.34920001029968262</v>
      </c>
      <c r="AS125" s="16">
        <v>0.32620000839233398</v>
      </c>
      <c r="AT125" s="16">
        <v>0.9057999849319458</v>
      </c>
      <c r="AU125" s="16">
        <v>0.57260000705718994</v>
      </c>
      <c r="AV125" s="16">
        <v>0.54320001602172852</v>
      </c>
      <c r="AW125" s="16">
        <v>0.15569999814033508</v>
      </c>
      <c r="AX125" s="16">
        <v>0.43320000171661377</v>
      </c>
      <c r="AY125" s="16">
        <v>0.19259999692440033</v>
      </c>
      <c r="AZ125" s="16">
        <v>0.32609999179840088</v>
      </c>
      <c r="BA125" s="16">
        <v>0.12839999794960022</v>
      </c>
      <c r="BB125" s="16">
        <v>0.8004000186920166</v>
      </c>
      <c r="BC125" s="16">
        <v>0.48480001091957092</v>
      </c>
      <c r="BU125" s="16">
        <v>0.7062000036239624</v>
      </c>
      <c r="BV125" s="16">
        <v>0.22450000047683716</v>
      </c>
      <c r="BW125" s="16">
        <v>0.99029999971389771</v>
      </c>
      <c r="BX125" s="16">
        <v>0.9187999963760376</v>
      </c>
      <c r="BY125" s="16">
        <v>0.89289999008178711</v>
      </c>
      <c r="BZ125" s="16">
        <v>0.37959998846054077</v>
      </c>
      <c r="CA125" s="16">
        <v>0.62970000505447388</v>
      </c>
      <c r="CB125" s="16">
        <v>0.93650001287460327</v>
      </c>
      <c r="CC125" s="16">
        <v>0.28229999542236328</v>
      </c>
      <c r="CD125" s="16">
        <v>0.13339999318122864</v>
      </c>
      <c r="CE125" s="16">
        <v>121</v>
      </c>
      <c r="CF125" s="16">
        <f t="shared" si="55"/>
        <v>74</v>
      </c>
      <c r="CG125" s="16">
        <f t="shared" si="69"/>
        <v>121</v>
      </c>
      <c r="CH125" s="16">
        <f t="shared" si="56"/>
        <v>0.45400893949452109</v>
      </c>
      <c r="CI125" s="16">
        <f t="shared" si="67"/>
        <v>0.54599106050547896</v>
      </c>
      <c r="CJ125" s="16">
        <f t="shared" si="58"/>
        <v>0.46773851898810659</v>
      </c>
      <c r="CK125" s="16">
        <f t="shared" si="68"/>
        <v>-373.42570423450269</v>
      </c>
      <c r="CL125" s="16">
        <f t="shared" si="60"/>
        <v>-4.5062479574213686E-2</v>
      </c>
      <c r="CM125" s="16">
        <v>0.85180002450942993</v>
      </c>
      <c r="CN125" s="16">
        <v>6.9099999964237213E-2</v>
      </c>
      <c r="CO125" s="16">
        <v>0.73739999532699585</v>
      </c>
      <c r="CP125" s="16">
        <v>0.45989999175071716</v>
      </c>
      <c r="CQ125" s="16">
        <v>4.7499999403953552E-2</v>
      </c>
      <c r="CR125" s="16">
        <v>0.20690000057220459</v>
      </c>
      <c r="CS125" s="16">
        <v>0.39930000901222229</v>
      </c>
      <c r="CT125" s="16">
        <v>0.49790000915527344</v>
      </c>
      <c r="CU125" s="16">
        <v>0.11219999939203262</v>
      </c>
      <c r="CV125" s="16">
        <v>0.72589999437332153</v>
      </c>
    </row>
    <row r="126" spans="22:100" x14ac:dyDescent="0.35">
      <c r="V126" s="16">
        <v>122</v>
      </c>
      <c r="W126" s="16">
        <f t="shared" si="61"/>
        <v>73.983999999999995</v>
      </c>
      <c r="X126" s="16">
        <f t="shared" si="53"/>
        <v>0</v>
      </c>
      <c r="Y126" s="16">
        <f t="shared" si="54"/>
        <v>0</v>
      </c>
      <c r="AF126" s="27">
        <f>IF($C$45="","",$C$45)</f>
        <v>73.983999999999995</v>
      </c>
      <c r="AI126" s="27">
        <f>IF($C$35="","",$C$35)</f>
        <v>73.994</v>
      </c>
      <c r="AL126" s="27">
        <f>IF($C$29="","",$C$29)</f>
        <v>73.983999999999995</v>
      </c>
      <c r="AM126" s="16">
        <v>0.95310002565383911</v>
      </c>
      <c r="AN126" s="16">
        <v>0.75480002164840698</v>
      </c>
      <c r="AO126" s="16">
        <v>0.83710002899169922</v>
      </c>
      <c r="AP126" s="16">
        <v>0.31510001420974731</v>
      </c>
      <c r="AQ126" s="16">
        <v>0.14350000023841858</v>
      </c>
      <c r="AR126" s="16">
        <v>0.55879998207092285</v>
      </c>
      <c r="AS126" s="16">
        <v>0.54930001497268677</v>
      </c>
      <c r="AT126" s="16">
        <v>5.559999868273735E-2</v>
      </c>
      <c r="AU126" s="16">
        <v>0.54040002822875977</v>
      </c>
      <c r="AV126" s="16">
        <v>0.76279997825622559</v>
      </c>
      <c r="AW126" s="16">
        <v>2.899999963119626E-3</v>
      </c>
      <c r="AX126" s="16">
        <v>0.74790000915527344</v>
      </c>
      <c r="AY126" s="16">
        <v>0.55449998378753662</v>
      </c>
      <c r="AZ126" s="16">
        <v>0.6973000168800354</v>
      </c>
      <c r="BA126" s="16">
        <v>0.51910001039505005</v>
      </c>
      <c r="BB126" s="16">
        <v>0.49050000309944153</v>
      </c>
      <c r="BC126" s="16">
        <v>0.70300000905990601</v>
      </c>
      <c r="BU126" s="16">
        <v>0.22310000658035278</v>
      </c>
      <c r="BV126" s="16">
        <v>0.5964999794960022</v>
      </c>
      <c r="BW126" s="16">
        <v>0.98089998960494995</v>
      </c>
      <c r="BX126" s="16">
        <v>1.500000013038516E-3</v>
      </c>
      <c r="BY126" s="16">
        <v>0.35589998960494995</v>
      </c>
      <c r="BZ126" s="16">
        <v>0.23160000145435333</v>
      </c>
      <c r="CA126" s="16">
        <v>0.22540000081062317</v>
      </c>
      <c r="CB126" s="16">
        <v>6.9099999964237213E-2</v>
      </c>
      <c r="CC126" s="16">
        <v>9.9999997473787516E-5</v>
      </c>
      <c r="CD126" s="16">
        <v>8.39999970048666E-3</v>
      </c>
      <c r="CE126" s="16">
        <v>122</v>
      </c>
      <c r="CF126" s="16">
        <f t="shared" si="55"/>
        <v>74</v>
      </c>
      <c r="CG126" s="16">
        <f t="shared" si="69"/>
        <v>122</v>
      </c>
      <c r="CH126" s="16">
        <f t="shared" si="56"/>
        <v>0.45400893949452109</v>
      </c>
      <c r="CI126" s="16">
        <f t="shared" si="67"/>
        <v>0.54599106050547896</v>
      </c>
      <c r="CJ126" s="16">
        <f t="shared" si="58"/>
        <v>0.46773851898810659</v>
      </c>
      <c r="CK126" s="16">
        <f t="shared" si="68"/>
        <v>-376.52467273437406</v>
      </c>
      <c r="CL126" s="16">
        <f t="shared" si="60"/>
        <v>-3.504390850546469E-2</v>
      </c>
      <c r="CM126" s="16">
        <v>1.7300000414252281E-2</v>
      </c>
      <c r="CN126" s="16">
        <v>0.57660001516342163</v>
      </c>
      <c r="CO126" s="16">
        <v>7.850000262260437E-2</v>
      </c>
      <c r="CP126" s="16">
        <v>0.22069999575614929</v>
      </c>
      <c r="CQ126" s="16">
        <v>0.28769999742507935</v>
      </c>
      <c r="CR126" s="16">
        <v>0.29280000925064087</v>
      </c>
      <c r="CS126" s="16">
        <v>0.59700000286102295</v>
      </c>
      <c r="CT126" s="16">
        <v>0.91329997777938843</v>
      </c>
      <c r="CU126" s="16">
        <v>0.7149999737739563</v>
      </c>
      <c r="CV126" s="16">
        <v>0.74540001153945923</v>
      </c>
    </row>
    <row r="127" spans="22:100" x14ac:dyDescent="0.35">
      <c r="V127" s="27">
        <v>123</v>
      </c>
      <c r="W127" s="16">
        <f t="shared" si="61"/>
        <v>73.995000000000005</v>
      </c>
      <c r="X127" s="16">
        <f t="shared" si="53"/>
        <v>0</v>
      </c>
      <c r="Y127" s="16">
        <f t="shared" si="54"/>
        <v>0</v>
      </c>
      <c r="AE127" s="27"/>
      <c r="AF127" s="27">
        <f>IF($D$45="","",$D$45)</f>
        <v>74.004999999999995</v>
      </c>
      <c r="AH127" s="27"/>
      <c r="AI127" s="27">
        <f>IF($D$35="","",$D$35)</f>
        <v>73.997</v>
      </c>
      <c r="AK127" s="27"/>
      <c r="AL127" s="27">
        <f>IF($D$29="","",$D$29)</f>
        <v>73.995000000000005</v>
      </c>
      <c r="AM127" s="16">
        <v>0.28529998660087585</v>
      </c>
      <c r="AN127" s="16">
        <v>0.95999997854232788</v>
      </c>
      <c r="AO127" s="16">
        <v>0.49020001292228699</v>
      </c>
      <c r="AP127" s="16">
        <v>0.92400002479553223</v>
      </c>
      <c r="AQ127" s="16">
        <v>0.48710000514984131</v>
      </c>
      <c r="AR127" s="16">
        <v>0.39190000295639038</v>
      </c>
      <c r="AS127" s="16">
        <v>0.33259999752044678</v>
      </c>
      <c r="AT127" s="16">
        <v>0.23309999704360962</v>
      </c>
      <c r="AU127" s="16">
        <v>0.30120000243186951</v>
      </c>
      <c r="AV127" s="16">
        <v>0.97539997100830078</v>
      </c>
      <c r="AW127" s="16">
        <v>0.75529998540878296</v>
      </c>
      <c r="AX127" s="16">
        <v>0.69559997320175171</v>
      </c>
      <c r="AY127" s="16">
        <v>0.97170001268386841</v>
      </c>
      <c r="AZ127" s="16">
        <v>4.0300000458955765E-2</v>
      </c>
      <c r="BA127" s="16">
        <v>0.58130002021789551</v>
      </c>
      <c r="BB127" s="16">
        <v>0.40540000796318054</v>
      </c>
      <c r="BC127" s="16">
        <v>0.52899998426437378</v>
      </c>
      <c r="BU127" s="16">
        <v>0.69660001993179321</v>
      </c>
      <c r="BV127" s="16">
        <v>0.54119998216629028</v>
      </c>
      <c r="BW127" s="16">
        <v>0.92659997940063477</v>
      </c>
      <c r="BX127" s="16">
        <v>0.20059999823570251</v>
      </c>
      <c r="BY127" s="16">
        <v>0.52569997310638428</v>
      </c>
      <c r="BZ127" s="16">
        <v>0.79640001058578491</v>
      </c>
      <c r="CA127" s="16">
        <v>0.18369999527931213</v>
      </c>
      <c r="CB127" s="16">
        <v>0.61119997501373291</v>
      </c>
      <c r="CC127" s="16">
        <v>0.99819999933242798</v>
      </c>
      <c r="CD127" s="16">
        <v>0.51599997282028198</v>
      </c>
      <c r="CE127" s="16">
        <v>123</v>
      </c>
      <c r="CF127" s="16">
        <f t="shared" si="55"/>
        <v>74.001000000000005</v>
      </c>
      <c r="CG127" s="16">
        <f t="shared" si="69"/>
        <v>123</v>
      </c>
      <c r="CH127" s="16">
        <f t="shared" si="56"/>
        <v>0.49310200213064742</v>
      </c>
      <c r="CI127" s="16">
        <f t="shared" si="67"/>
        <v>0.50689799786935263</v>
      </c>
      <c r="CJ127" s="16">
        <f t="shared" si="58"/>
        <v>0.46773851898810659</v>
      </c>
      <c r="CK127" s="16">
        <f t="shared" si="68"/>
        <v>-359.38684577222062</v>
      </c>
      <c r="CL127" s="16">
        <f t="shared" si="60"/>
        <v>-2.5028853709419398E-2</v>
      </c>
      <c r="CM127" s="16">
        <v>0.86409997940063477</v>
      </c>
      <c r="CN127" s="16">
        <v>0.30259999632835388</v>
      </c>
      <c r="CO127" s="16">
        <v>0.97589999437332153</v>
      </c>
      <c r="CP127" s="16">
        <v>0.67680001258850098</v>
      </c>
      <c r="CQ127" s="16">
        <v>0.34970000386238098</v>
      </c>
      <c r="CR127" s="16">
        <v>0.19169999659061432</v>
      </c>
      <c r="CS127" s="16">
        <v>0.52100002765655518</v>
      </c>
      <c r="CT127" s="16">
        <v>0.65509998798370361</v>
      </c>
      <c r="CU127" s="16">
        <v>0.82419997453689575</v>
      </c>
      <c r="CV127" s="16">
        <v>0.78979998826980591</v>
      </c>
    </row>
    <row r="128" spans="22:100" x14ac:dyDescent="0.35">
      <c r="V128" s="16">
        <v>124</v>
      </c>
      <c r="W128" s="16">
        <f t="shared" si="61"/>
        <v>74.016999999999996</v>
      </c>
      <c r="X128" s="16">
        <f t="shared" si="53"/>
        <v>0</v>
      </c>
      <c r="Y128" s="16">
        <f t="shared" si="54"/>
        <v>0</v>
      </c>
      <c r="AE128" s="27" t="s">
        <v>128</v>
      </c>
      <c r="AF128" s="27">
        <f>IF($B$46="","",$B$46)</f>
        <v>73.994</v>
      </c>
      <c r="AH128" s="27"/>
      <c r="AI128" s="27">
        <f>IF($E$35="","",$E$35)</f>
        <v>73.984999999999999</v>
      </c>
      <c r="AK128" s="27"/>
      <c r="AL128" s="27">
        <f>IF($E$29="","",$E$29)</f>
        <v>74.016999999999996</v>
      </c>
      <c r="AM128" s="16">
        <v>0.91130000352859497</v>
      </c>
      <c r="AN128" s="16">
        <v>0.17970000207424164</v>
      </c>
      <c r="AO128" s="16">
        <v>0.41370001435279846</v>
      </c>
      <c r="AP128" s="16">
        <v>0.78149998188018799</v>
      </c>
      <c r="AQ128" s="16">
        <v>0.90619999170303345</v>
      </c>
      <c r="AR128" s="16">
        <v>0.53509998321533203</v>
      </c>
      <c r="AS128" s="16">
        <v>0.57709997892379761</v>
      </c>
      <c r="AT128" s="16">
        <v>0.85210001468658447</v>
      </c>
      <c r="AU128" s="16">
        <v>0.26199999451637268</v>
      </c>
      <c r="AV128" s="16">
        <v>1.4700000174343586E-2</v>
      </c>
      <c r="AW128" s="16">
        <v>0.74709999561309814</v>
      </c>
      <c r="AX128" s="16">
        <v>0.76609998941421509</v>
      </c>
      <c r="AY128" s="16">
        <v>0.49799999594688416</v>
      </c>
      <c r="AZ128" s="16">
        <v>0.62349998950958252</v>
      </c>
      <c r="BA128" s="16">
        <v>0.22069999575614929</v>
      </c>
      <c r="BB128" s="16">
        <v>0.69510000944137573</v>
      </c>
      <c r="BC128" s="16">
        <v>0.91140002012252808</v>
      </c>
      <c r="BU128" s="16">
        <v>0.75199997425079346</v>
      </c>
      <c r="BV128" s="16">
        <v>0.92460000514984131</v>
      </c>
      <c r="BW128" s="16">
        <v>2.4000001139938831E-3</v>
      </c>
      <c r="BX128" s="16">
        <v>0.67030000686645508</v>
      </c>
      <c r="BY128" s="16">
        <v>0.89999997615814209</v>
      </c>
      <c r="BZ128" s="16">
        <v>0.69779998064041138</v>
      </c>
      <c r="CA128" s="16">
        <v>0.28150001168251038</v>
      </c>
      <c r="CB128" s="16">
        <v>0.28639999032020569</v>
      </c>
      <c r="CC128" s="16">
        <v>0.94179999828338623</v>
      </c>
      <c r="CD128" s="16">
        <v>0.15279999375343323</v>
      </c>
      <c r="CE128" s="16">
        <v>124</v>
      </c>
      <c r="CF128" s="16">
        <f t="shared" si="55"/>
        <v>74.001000000000005</v>
      </c>
      <c r="CG128" s="16">
        <f t="shared" si="69"/>
        <v>124</v>
      </c>
      <c r="CH128" s="16">
        <f t="shared" si="56"/>
        <v>0.49310200213064742</v>
      </c>
      <c r="CI128" s="16">
        <f t="shared" si="67"/>
        <v>0.50689799786935263</v>
      </c>
      <c r="CJ128" s="16">
        <f t="shared" si="58"/>
        <v>0.46773851898810659</v>
      </c>
      <c r="CK128" s="16">
        <f t="shared" si="68"/>
        <v>-362.32061594178981</v>
      </c>
      <c r="CL128" s="16">
        <f t="shared" si="60"/>
        <v>-1.501630877430067E-2</v>
      </c>
      <c r="CM128" s="16">
        <v>0.42550000548362732</v>
      </c>
      <c r="CN128" s="16">
        <v>0.57709997892379761</v>
      </c>
      <c r="CO128" s="16">
        <v>0.15090000629425049</v>
      </c>
      <c r="CP128" s="16">
        <v>0.53159999847412109</v>
      </c>
      <c r="CQ128" s="16">
        <v>0.52100002765655518</v>
      </c>
      <c r="CR128" s="16">
        <v>0.84560000896453857</v>
      </c>
      <c r="CS128" s="16">
        <v>0.93070000410079956</v>
      </c>
      <c r="CT128" s="16">
        <v>0.68639999628067017</v>
      </c>
      <c r="CU128" s="16">
        <v>0.82340002059936523</v>
      </c>
      <c r="CV128" s="16">
        <v>0.88789999485015869</v>
      </c>
    </row>
    <row r="129" spans="22:100" x14ac:dyDescent="0.35">
      <c r="V129" s="27">
        <v>125</v>
      </c>
      <c r="W129" s="16">
        <f t="shared" si="61"/>
        <v>74.013000000000005</v>
      </c>
      <c r="X129" s="16">
        <f t="shared" si="53"/>
        <v>0</v>
      </c>
      <c r="Y129" s="16">
        <f t="shared" si="54"/>
        <v>0</v>
      </c>
      <c r="AF129" s="27">
        <f>IF($C$46="","",$C$46)</f>
        <v>74.012</v>
      </c>
      <c r="AH129" s="27" t="s">
        <v>118</v>
      </c>
      <c r="AI129" s="27">
        <f>IF($B$36="","",$B$36)</f>
        <v>73.995000000000005</v>
      </c>
      <c r="AK129" s="27"/>
      <c r="AL129" s="27">
        <f>IF($F$29="","",$F$29)</f>
        <v>74.013000000000005</v>
      </c>
      <c r="AM129" s="16">
        <v>0.20520000159740448</v>
      </c>
      <c r="AN129" s="16">
        <v>0.90820002555847168</v>
      </c>
      <c r="AO129" s="16">
        <v>0.27259999513626099</v>
      </c>
      <c r="AP129" s="16">
        <v>0.44670000672340393</v>
      </c>
      <c r="AQ129" s="16">
        <v>5.9300001710653305E-2</v>
      </c>
      <c r="AR129" s="16">
        <v>4.3000001460313797E-3</v>
      </c>
      <c r="AS129" s="16">
        <v>0.258899986743927</v>
      </c>
      <c r="AT129" s="16">
        <v>0.91390001773834229</v>
      </c>
      <c r="AU129" s="16">
        <v>0.62980002164840698</v>
      </c>
      <c r="AV129" s="16">
        <v>0.62690001726150513</v>
      </c>
      <c r="AW129" s="16">
        <v>0.63830000162124634</v>
      </c>
      <c r="AX129" s="16">
        <v>0.28380000591278076</v>
      </c>
      <c r="AY129" s="16">
        <v>0.24590000510215759</v>
      </c>
      <c r="AZ129" s="16">
        <v>0.85110002756118774</v>
      </c>
      <c r="BA129" s="16">
        <v>0.99819999933242798</v>
      </c>
      <c r="BB129" s="16">
        <v>0.35659998655319214</v>
      </c>
      <c r="BC129" s="16">
        <v>0.81980001926422119</v>
      </c>
      <c r="BU129" s="16">
        <v>0.23729999363422394</v>
      </c>
      <c r="BV129" s="16">
        <v>0.75789999961853027</v>
      </c>
      <c r="BW129" s="16">
        <v>0.51069998741149902</v>
      </c>
      <c r="BX129" s="16">
        <v>0.49590000510215759</v>
      </c>
      <c r="BY129" s="16">
        <v>0.24690000712871552</v>
      </c>
      <c r="BZ129" s="16">
        <v>0.56120002269744873</v>
      </c>
      <c r="CA129" s="16">
        <v>0.85379999876022339</v>
      </c>
      <c r="CB129" s="16">
        <v>0.45699998736381531</v>
      </c>
      <c r="CC129" s="16">
        <v>0.64230000972747803</v>
      </c>
      <c r="CD129" s="16">
        <v>0.78930002450942993</v>
      </c>
      <c r="CE129" s="16">
        <v>125</v>
      </c>
      <c r="CF129" s="16">
        <f t="shared" si="55"/>
        <v>74.001000000000005</v>
      </c>
      <c r="CG129" s="16">
        <f t="shared" si="69"/>
        <v>125</v>
      </c>
      <c r="CH129" s="16">
        <f t="shared" si="56"/>
        <v>0.49310200213064742</v>
      </c>
      <c r="CI129" s="16">
        <f t="shared" si="67"/>
        <v>0.50689799786935263</v>
      </c>
      <c r="CJ129" s="16">
        <f t="shared" si="58"/>
        <v>0.50689799786935263</v>
      </c>
      <c r="CK129" s="16">
        <f t="shared" si="68"/>
        <v>-345.23469247458439</v>
      </c>
      <c r="CL129" s="16">
        <f t="shared" si="60"/>
        <v>-5.0052690514058524E-3</v>
      </c>
      <c r="CM129" s="16">
        <v>0.17659999430179596</v>
      </c>
      <c r="CN129" s="16">
        <v>0.71729999780654907</v>
      </c>
      <c r="CO129" s="16">
        <v>0.42500001192092896</v>
      </c>
      <c r="CP129" s="16">
        <v>9.9999997473787516E-5</v>
      </c>
      <c r="CQ129" s="16">
        <v>0.11779999732971191</v>
      </c>
      <c r="CR129" s="16">
        <v>0.42320001125335693</v>
      </c>
      <c r="CS129" s="16">
        <v>0.96859997510910034</v>
      </c>
      <c r="CT129" s="16">
        <v>0.63520002365112305</v>
      </c>
      <c r="CU129" s="16">
        <v>0.66479998826980591</v>
      </c>
      <c r="CV129" s="16">
        <v>0.67519998550415039</v>
      </c>
    </row>
    <row r="130" spans="22:100" x14ac:dyDescent="0.35">
      <c r="V130" s="16">
        <v>126</v>
      </c>
      <c r="W130" s="16">
        <f t="shared" si="61"/>
        <v>74.03</v>
      </c>
      <c r="X130" s="16">
        <f t="shared" si="53"/>
        <v>0</v>
      </c>
      <c r="Y130" s="16">
        <f t="shared" si="54"/>
        <v>0</v>
      </c>
      <c r="AE130" s="27"/>
      <c r="AF130" s="27">
        <f>IF($D$46="","",$D$46)</f>
        <v>73.986000000000004</v>
      </c>
      <c r="AI130" s="27">
        <f>IF($C$36="","",$C$36)</f>
        <v>74.006</v>
      </c>
      <c r="AK130" s="27" t="s">
        <v>112</v>
      </c>
      <c r="AL130" s="27">
        <f>IF($B$30="","",$B$30)</f>
        <v>74.03</v>
      </c>
      <c r="AM130" s="16">
        <v>0.78430002927780151</v>
      </c>
      <c r="AN130" s="16">
        <v>0.72339999675750732</v>
      </c>
      <c r="AO130" s="16">
        <v>4.4100001454353333E-2</v>
      </c>
      <c r="AP130" s="16">
        <v>0.85570001602172852</v>
      </c>
      <c r="AQ130" s="16">
        <v>0.53689998388290405</v>
      </c>
      <c r="AR130" s="16">
        <v>0.83319997787475586</v>
      </c>
      <c r="AS130" s="16">
        <v>0.86239999532699585</v>
      </c>
      <c r="AT130" s="16">
        <v>0.20790000259876251</v>
      </c>
      <c r="AU130" s="16">
        <v>0.30970001220703125</v>
      </c>
      <c r="AV130" s="16">
        <v>0.27649998664855957</v>
      </c>
      <c r="AW130" s="16">
        <v>0.49649998545646667</v>
      </c>
      <c r="AX130" s="16">
        <v>0.66310000419616699</v>
      </c>
      <c r="AY130" s="16">
        <v>0.12110000103712082</v>
      </c>
      <c r="AZ130" s="16">
        <v>0.56139999628067017</v>
      </c>
      <c r="BA130" s="16">
        <v>0.73470002412796021</v>
      </c>
      <c r="BB130" s="16">
        <v>0.91939997673034668</v>
      </c>
      <c r="BC130" s="16">
        <v>0.68919998407363892</v>
      </c>
      <c r="BU130" s="16">
        <v>0.56970000267028809</v>
      </c>
      <c r="BV130" s="16">
        <v>0.6557999849319458</v>
      </c>
      <c r="BW130" s="16">
        <v>5.59999980032444E-3</v>
      </c>
      <c r="BX130" s="16">
        <v>0.81959998607635498</v>
      </c>
      <c r="BY130" s="16">
        <v>0.72549998760223389</v>
      </c>
      <c r="BZ130" s="16">
        <v>0.15160000324249268</v>
      </c>
      <c r="CA130" s="16">
        <v>0.87900000810623169</v>
      </c>
      <c r="CB130" s="16">
        <v>0.36759999394416809</v>
      </c>
      <c r="CC130" s="16">
        <v>0.82660001516342163</v>
      </c>
      <c r="CD130" s="16">
        <v>0.86220002174377441</v>
      </c>
      <c r="CE130" s="16">
        <v>126</v>
      </c>
      <c r="CF130" s="16">
        <f t="shared" si="55"/>
        <v>74.001000000000005</v>
      </c>
      <c r="CG130" s="16">
        <f t="shared" si="69"/>
        <v>126</v>
      </c>
      <c r="CH130" s="16">
        <f t="shared" si="56"/>
        <v>0.49310200213064742</v>
      </c>
      <c r="CI130" s="16">
        <f t="shared" si="67"/>
        <v>0.50689799786935263</v>
      </c>
      <c r="CJ130" s="16">
        <f t="shared" si="58"/>
        <v>0.50689799786935263</v>
      </c>
      <c r="CK130" s="16">
        <f t="shared" si="68"/>
        <v>-348.00766189205092</v>
      </c>
      <c r="CL130" s="16">
        <f t="shared" si="60"/>
        <v>5.0052690514058524E-3</v>
      </c>
      <c r="CM130" s="16">
        <v>0.95539999008178711</v>
      </c>
      <c r="CN130" s="16">
        <v>0.76370000839233398</v>
      </c>
      <c r="CO130" s="16">
        <v>1.269999984651804E-2</v>
      </c>
      <c r="CP130" s="16">
        <v>0.43110001087188721</v>
      </c>
      <c r="CQ130" s="16">
        <v>0.11720000207424164</v>
      </c>
      <c r="CR130" s="16">
        <v>0.92309999465942383</v>
      </c>
      <c r="CS130" s="16">
        <v>0.85030001401901245</v>
      </c>
      <c r="CT130" s="16">
        <v>0.22130000591278076</v>
      </c>
      <c r="CU130" s="16">
        <v>8.7600000202655792E-2</v>
      </c>
      <c r="CV130" s="16">
        <v>0.2386000007390976</v>
      </c>
    </row>
    <row r="131" spans="22:100" x14ac:dyDescent="0.35">
      <c r="V131" s="27">
        <v>127</v>
      </c>
      <c r="W131" s="16">
        <f t="shared" si="61"/>
        <v>74.001999999999995</v>
      </c>
      <c r="X131" s="16">
        <f t="shared" si="53"/>
        <v>0</v>
      </c>
      <c r="Y131" s="16">
        <f t="shared" si="54"/>
        <v>0</v>
      </c>
      <c r="AE131" s="27" t="s">
        <v>129</v>
      </c>
      <c r="AF131" s="27">
        <f>IF($B$47="","",$B$47)</f>
        <v>74.006</v>
      </c>
      <c r="AH131" s="27"/>
      <c r="AI131" s="27">
        <f>IF($D$36="","",$D$36)</f>
        <v>73.994</v>
      </c>
      <c r="AL131" s="27">
        <f>IF($C$30="","",$C$30)</f>
        <v>74.001999999999995</v>
      </c>
      <c r="AM131" s="16">
        <v>0.4731999933719635</v>
      </c>
      <c r="AN131" s="16">
        <v>0.89380002021789551</v>
      </c>
      <c r="AO131" s="16">
        <v>0.69630002975463867</v>
      </c>
      <c r="AP131" s="16">
        <v>0.78390002250671387</v>
      </c>
      <c r="AQ131" s="16">
        <v>0.97329998016357422</v>
      </c>
      <c r="AR131" s="16">
        <v>0.23549999296665192</v>
      </c>
      <c r="AS131" s="16">
        <v>0.39489999413490295</v>
      </c>
      <c r="AT131" s="16">
        <v>0.7663000226020813</v>
      </c>
      <c r="AU131" s="16">
        <v>4.1099999099969864E-2</v>
      </c>
      <c r="AV131" s="16">
        <v>0.23749999701976776</v>
      </c>
      <c r="AW131" s="16">
        <v>2.3000000044703484E-2</v>
      </c>
      <c r="AX131" s="16">
        <v>0.23000000417232513</v>
      </c>
      <c r="AY131" s="16">
        <v>0.8562999963760376</v>
      </c>
      <c r="AZ131" s="16">
        <v>0.42300000786781311</v>
      </c>
      <c r="BA131" s="16">
        <v>0.82319998741149902</v>
      </c>
      <c r="BB131" s="16">
        <v>9.3000000342726707E-3</v>
      </c>
      <c r="BC131" s="16">
        <v>0.22859999537467957</v>
      </c>
      <c r="BU131" s="16">
        <v>0.60329997539520264</v>
      </c>
      <c r="BV131" s="16">
        <v>0.73669999837875366</v>
      </c>
      <c r="BW131" s="16">
        <v>9.3400001525878906E-2</v>
      </c>
      <c r="BX131" s="16">
        <v>0.9398999810218811</v>
      </c>
      <c r="BY131" s="16">
        <v>8.8500000536441803E-2</v>
      </c>
      <c r="BZ131" s="16">
        <v>0.26579999923706055</v>
      </c>
      <c r="CA131" s="16">
        <v>0.80239999294281006</v>
      </c>
      <c r="CB131" s="16">
        <v>0.17440000176429749</v>
      </c>
      <c r="CC131" s="16">
        <v>0.5504000186920166</v>
      </c>
      <c r="CD131" s="16">
        <v>0.63400000333786011</v>
      </c>
      <c r="CE131" s="16">
        <v>127</v>
      </c>
      <c r="CF131" s="16">
        <f t="shared" si="55"/>
        <v>74.001999999999995</v>
      </c>
      <c r="CG131" s="16">
        <f t="shared" si="69"/>
        <v>127</v>
      </c>
      <c r="CH131" s="16">
        <f t="shared" si="56"/>
        <v>0.53226148101189341</v>
      </c>
      <c r="CI131" s="16">
        <f t="shared" si="67"/>
        <v>0.46773851898810659</v>
      </c>
      <c r="CJ131" s="16">
        <f t="shared" si="58"/>
        <v>0.50689799786935263</v>
      </c>
      <c r="CK131" s="16">
        <f t="shared" si="68"/>
        <v>-331.44666966265805</v>
      </c>
      <c r="CL131" s="16">
        <f t="shared" si="60"/>
        <v>1.5016308774300807E-2</v>
      </c>
      <c r="CM131" s="16">
        <v>0.68519997596740723</v>
      </c>
      <c r="CN131" s="16">
        <v>0.81349998712539673</v>
      </c>
      <c r="CO131" s="16">
        <v>2.0999999716877937E-2</v>
      </c>
      <c r="CP131" s="16">
        <v>0.30869999527931213</v>
      </c>
      <c r="CQ131" s="16">
        <v>0.65280002355575562</v>
      </c>
      <c r="CR131" s="16">
        <v>0.18619999289512634</v>
      </c>
      <c r="CS131" s="16">
        <v>0.32580000162124634</v>
      </c>
      <c r="CT131" s="16">
        <v>0.37490001320838928</v>
      </c>
      <c r="CU131" s="16">
        <v>0.76200002431869507</v>
      </c>
      <c r="CV131" s="16">
        <v>0.18500000238418579</v>
      </c>
    </row>
    <row r="132" spans="22:100" x14ac:dyDescent="0.35">
      <c r="V132" s="16">
        <v>128</v>
      </c>
      <c r="W132" s="16">
        <f t="shared" si="61"/>
        <v>74.019000000000005</v>
      </c>
      <c r="X132" s="16">
        <f t="shared" si="53"/>
        <v>0</v>
      </c>
      <c r="Y132" s="16">
        <f t="shared" si="54"/>
        <v>0</v>
      </c>
      <c r="AF132" s="27">
        <f>IF($C$47="","",$C$47)</f>
        <v>74.010000000000005</v>
      </c>
      <c r="AH132" s="27"/>
      <c r="AI132" s="27">
        <f>IF($E$36="","",$E$36)</f>
        <v>74</v>
      </c>
      <c r="AK132" s="27"/>
      <c r="AL132" s="27">
        <f>IF($D$30="","",$D$30)</f>
        <v>74.019000000000005</v>
      </c>
      <c r="AM132" s="16">
        <v>0.60019999742507935</v>
      </c>
      <c r="AN132" s="16">
        <v>0.98919999599456787</v>
      </c>
      <c r="AO132" s="16">
        <v>0.85559999942779541</v>
      </c>
      <c r="AP132" s="16">
        <v>0.34380000829696655</v>
      </c>
      <c r="AQ132" s="16">
        <v>5.4800000041723251E-2</v>
      </c>
      <c r="AR132" s="16">
        <v>8.2699999213218689E-2</v>
      </c>
      <c r="AS132" s="16">
        <v>0.45329999923706055</v>
      </c>
      <c r="AT132" s="16">
        <v>0.16629999876022339</v>
      </c>
      <c r="AU132" s="16">
        <v>0.99089998006820679</v>
      </c>
      <c r="AV132" s="16">
        <v>0.31389999389648438</v>
      </c>
      <c r="AW132" s="16">
        <v>0.89190000295639038</v>
      </c>
      <c r="AX132" s="16">
        <v>0.70410001277923584</v>
      </c>
      <c r="AY132" s="16">
        <v>6.6200003027915955E-2</v>
      </c>
      <c r="AZ132" s="16">
        <v>0.27180001139640808</v>
      </c>
      <c r="BA132" s="16">
        <v>0.71660000085830688</v>
      </c>
      <c r="BB132" s="16">
        <v>0.38479998707771301</v>
      </c>
      <c r="BC132" s="16">
        <v>0.81059998273849487</v>
      </c>
      <c r="BU132" s="16">
        <v>0.98299998044967651</v>
      </c>
      <c r="BV132" s="16">
        <v>5.7300001382827759E-2</v>
      </c>
      <c r="BW132" s="16">
        <v>0.62709999084472656</v>
      </c>
      <c r="BX132" s="16">
        <v>0.22740000486373901</v>
      </c>
      <c r="BY132" s="16">
        <v>0.43529999256134033</v>
      </c>
      <c r="BZ132" s="16">
        <v>0.97219997644424438</v>
      </c>
      <c r="CA132" s="16">
        <v>0.3174000084400177</v>
      </c>
      <c r="CB132" s="16">
        <v>0.10189999639987946</v>
      </c>
      <c r="CC132" s="16">
        <v>0.22519999742507935</v>
      </c>
      <c r="CD132" s="16">
        <v>0.61250001192092896</v>
      </c>
      <c r="CE132" s="16">
        <v>128</v>
      </c>
      <c r="CF132" s="16">
        <f t="shared" si="55"/>
        <v>74.001999999999995</v>
      </c>
      <c r="CG132" s="16">
        <f t="shared" si="69"/>
        <v>128</v>
      </c>
      <c r="CH132" s="16">
        <f t="shared" si="56"/>
        <v>0.53226148101189341</v>
      </c>
      <c r="CI132" s="16">
        <f t="shared" si="67"/>
        <v>0.46773851898810659</v>
      </c>
      <c r="CJ132" s="16">
        <f t="shared" si="58"/>
        <v>0.50689799786935263</v>
      </c>
      <c r="CK132" s="16">
        <f t="shared" si="68"/>
        <v>-334.06680143864742</v>
      </c>
      <c r="CL132" s="16">
        <f t="shared" si="60"/>
        <v>2.5028853709419263E-2</v>
      </c>
      <c r="CM132" s="16">
        <v>0.61629998683929443</v>
      </c>
      <c r="CN132" s="16">
        <v>0.79549998044967651</v>
      </c>
      <c r="CO132" s="16">
        <v>0.62419998645782471</v>
      </c>
      <c r="CP132" s="16">
        <v>0.22630000114440918</v>
      </c>
      <c r="CQ132" s="16">
        <v>0.59249997138977051</v>
      </c>
      <c r="CR132" s="16">
        <v>0.66390001773834229</v>
      </c>
      <c r="CS132" s="16">
        <v>0.87749999761581421</v>
      </c>
      <c r="CT132" s="16">
        <v>0.14049999415874481</v>
      </c>
      <c r="CU132" s="16">
        <v>7.7699996531009674E-2</v>
      </c>
      <c r="CV132" s="16">
        <v>0.77490001916885376</v>
      </c>
    </row>
    <row r="133" spans="22:100" x14ac:dyDescent="0.35">
      <c r="V133" s="27">
        <v>129</v>
      </c>
      <c r="W133" s="16">
        <f t="shared" si="61"/>
        <v>73.992000000000004</v>
      </c>
      <c r="X133" s="16">
        <f t="shared" ref="X133:X196" si="70">IF(W133&lt;&gt;"",IF(W133&lt;UGW,1,0),"")</f>
        <v>0</v>
      </c>
      <c r="Y133" s="16">
        <f t="shared" ref="Y133:Y196" si="71">IF(W133&lt;&gt;"",IF(W133&gt;OGW,1,0),"")</f>
        <v>0</v>
      </c>
      <c r="AE133" s="27"/>
      <c r="AF133" s="27">
        <f>IF($D$47="","",$D$47)</f>
        <v>74.018000000000001</v>
      </c>
      <c r="AH133" s="27" t="s">
        <v>119</v>
      </c>
      <c r="AI133" s="27">
        <f>IF($B$37="","",$B$37)</f>
        <v>73.984999999999999</v>
      </c>
      <c r="AK133" s="27"/>
      <c r="AL133" s="27">
        <f>IF($E$30="","",$E$30)</f>
        <v>73.992000000000004</v>
      </c>
      <c r="AM133" s="16">
        <v>9.4499997794628143E-2</v>
      </c>
      <c r="AN133" s="16">
        <v>8.9299999177455902E-2</v>
      </c>
      <c r="AO133" s="16">
        <v>0.68180000782012939</v>
      </c>
      <c r="AP133" s="16">
        <v>0.86119997501373291</v>
      </c>
      <c r="AQ133" s="16">
        <v>0.38960000872612</v>
      </c>
      <c r="AR133" s="16">
        <v>0.79220002889633179</v>
      </c>
      <c r="AS133" s="16">
        <v>5.8699999004602432E-2</v>
      </c>
      <c r="AT133" s="16">
        <v>0.52369999885559082</v>
      </c>
      <c r="AU133" s="16">
        <v>0.27259999513626099</v>
      </c>
      <c r="AV133" s="16">
        <v>0.78219997882843018</v>
      </c>
      <c r="AW133" s="16">
        <v>0.42190000414848328</v>
      </c>
      <c r="AX133" s="16">
        <v>0.68449997901916504</v>
      </c>
      <c r="AY133" s="16">
        <v>0.28940001130104065</v>
      </c>
      <c r="AZ133" s="16">
        <v>0.48399999737739563</v>
      </c>
      <c r="BA133" s="16">
        <v>0.30989998579025269</v>
      </c>
      <c r="BB133" s="16">
        <v>0.29030001163482666</v>
      </c>
      <c r="BC133" s="16">
        <v>0.91269999742507935</v>
      </c>
      <c r="BU133" s="16">
        <v>0.20739999413490295</v>
      </c>
      <c r="BV133" s="16">
        <v>0.92690002918243408</v>
      </c>
      <c r="BW133" s="16">
        <v>0.26469999551773071</v>
      </c>
      <c r="BX133" s="16">
        <v>0.94999998807907104</v>
      </c>
      <c r="BY133" s="16">
        <v>0.23559999465942383</v>
      </c>
      <c r="BZ133" s="16">
        <v>4.179999977350235E-2</v>
      </c>
      <c r="CA133" s="16">
        <v>0.57169997692108154</v>
      </c>
      <c r="CB133" s="16">
        <v>0.32440000772476196</v>
      </c>
      <c r="CC133" s="16">
        <v>0.47710001468658447</v>
      </c>
      <c r="CD133" s="16">
        <v>0.47389999032020569</v>
      </c>
      <c r="CE133" s="16">
        <v>129</v>
      </c>
      <c r="CF133" s="16">
        <f t="shared" ref="CF133:CF196" si="72">IF(W133="",NA(),SMALL(xi,CG133))</f>
        <v>74.001999999999995</v>
      </c>
      <c r="CG133" s="16">
        <f t="shared" si="69"/>
        <v>129</v>
      </c>
      <c r="CH133" s="16">
        <f t="shared" ref="CH133:CH196" si="73">IF(W133="","",NORMSDIST((CF133-Mittelwert)/Standardabweichung)-0.00000001)</f>
        <v>0.53226148101189341</v>
      </c>
      <c r="CI133" s="16">
        <f t="shared" ref="CI133:CI164" si="74">IF(W133="","",1-CH133)</f>
        <v>0.46773851898810659</v>
      </c>
      <c r="CJ133" s="16">
        <f t="shared" ref="CJ133:CJ196" si="75">IF(W133="","",SMALL(BG,CG133))</f>
        <v>0.54599106050547896</v>
      </c>
      <c r="CK133" s="16">
        <f t="shared" ref="CK133:CK164" si="76">IF(W133="","",(2*CG133-1)*(LN(CJ133)+LN(CH133)))</f>
        <v>-317.59368176566073</v>
      </c>
      <c r="CL133" s="16">
        <f t="shared" ref="CL133:CL196" si="77">IF(W133="",NA(),NORMSINV((CG133-0.3)/(Anzahl+0.4)))</f>
        <v>3.504390850546469E-2</v>
      </c>
      <c r="CM133" s="16">
        <v>5.5900000035762787E-2</v>
      </c>
      <c r="CN133" s="16">
        <v>0.78009998798370361</v>
      </c>
      <c r="CO133" s="16">
        <v>0.63450002670288086</v>
      </c>
      <c r="CP133" s="16">
        <v>0.67760002613067627</v>
      </c>
      <c r="CQ133" s="16">
        <v>0.66670000553131104</v>
      </c>
      <c r="CR133" s="16">
        <v>0.53189998865127563</v>
      </c>
      <c r="CS133" s="16">
        <v>0.87650001049041748</v>
      </c>
      <c r="CT133" s="16">
        <v>0.70990002155303955</v>
      </c>
      <c r="CU133" s="16">
        <v>0.54579997062683105</v>
      </c>
      <c r="CV133" s="16">
        <v>0.21729999780654907</v>
      </c>
    </row>
    <row r="134" spans="22:100" x14ac:dyDescent="0.35">
      <c r="V134" s="16">
        <v>130</v>
      </c>
      <c r="W134" s="16">
        <f t="shared" ref="W134:W197" si="78">IF($AP$39=2,IF(AC134&lt;&gt;"",AC134,""),(IF($AP$39=3,IF(AF134&lt;&gt;"",AF134,""),(IF($AP$39=4,IF(AI134&lt;&gt;"",AI134,""),IF(AL134&lt;&gt;"",AL134,""))))))</f>
        <v>74.007999999999996</v>
      </c>
      <c r="X134" s="16">
        <f t="shared" si="70"/>
        <v>0</v>
      </c>
      <c r="Y134" s="16">
        <f t="shared" si="71"/>
        <v>0</v>
      </c>
      <c r="AE134" s="27" t="s">
        <v>130</v>
      </c>
      <c r="AF134" s="27">
        <f>IF($B$48="","",$B$48)</f>
        <v>73.983999999999995</v>
      </c>
      <c r="AI134" s="27">
        <f>IF($C$37="","",$C$37)</f>
        <v>74.003</v>
      </c>
      <c r="AK134" s="27"/>
      <c r="AL134" s="27">
        <f>IF($F$30="","",$F$30)</f>
        <v>74.007999999999996</v>
      </c>
      <c r="AM134" s="16">
        <v>0.10289999842643738</v>
      </c>
      <c r="AN134" s="16">
        <v>0.43329998850822449</v>
      </c>
      <c r="AO134" s="16">
        <v>0.41769999265670776</v>
      </c>
      <c r="AP134" s="16">
        <v>0.72469997406005859</v>
      </c>
      <c r="AQ134" s="16">
        <v>0.46070000529289246</v>
      </c>
      <c r="AR134" s="16">
        <v>0.96929997205734253</v>
      </c>
      <c r="AS134" s="16">
        <v>0.23090000450611115</v>
      </c>
      <c r="AT134" s="16">
        <v>0.27169999480247498</v>
      </c>
      <c r="AU134" s="16">
        <v>0.10980000346899033</v>
      </c>
      <c r="AV134" s="16">
        <v>0.40119999647140503</v>
      </c>
      <c r="AW134" s="16">
        <v>4.7800000756978989E-2</v>
      </c>
      <c r="AX134" s="16">
        <v>0.73329997062683105</v>
      </c>
      <c r="AY134" s="16">
        <v>0.23819999396800995</v>
      </c>
      <c r="AZ134" s="16">
        <v>0.72729998826980591</v>
      </c>
      <c r="BA134" s="16">
        <v>0.18600000441074371</v>
      </c>
      <c r="BB134" s="16">
        <v>0.21940000355243683</v>
      </c>
      <c r="BC134" s="16">
        <v>0.32780000567436218</v>
      </c>
      <c r="BU134" s="16">
        <v>0.866100013256073</v>
      </c>
      <c r="BV134" s="16">
        <v>0.69389998912811279</v>
      </c>
      <c r="BW134" s="16">
        <v>0.6096000075340271</v>
      </c>
      <c r="BX134" s="16">
        <v>0.35280001163482666</v>
      </c>
      <c r="BY134" s="16">
        <v>0.5900999903678894</v>
      </c>
      <c r="BZ134" s="16">
        <v>0.66490000486373901</v>
      </c>
      <c r="CA134" s="16">
        <v>0.51840001344680786</v>
      </c>
      <c r="CB134" s="16">
        <v>0.41190001368522644</v>
      </c>
      <c r="CC134" s="16">
        <v>0.30660000443458557</v>
      </c>
      <c r="CD134" s="16">
        <v>8.3899997174739838E-2</v>
      </c>
      <c r="CE134" s="16">
        <v>130</v>
      </c>
      <c r="CF134" s="16">
        <f t="shared" si="72"/>
        <v>74.001999999999995</v>
      </c>
      <c r="CG134" s="16">
        <f t="shared" ref="CG134:CG165" si="79">IF(W134="","",1+CG133)</f>
        <v>130</v>
      </c>
      <c r="CH134" s="16">
        <f t="shared" si="73"/>
        <v>0.53226148101189341</v>
      </c>
      <c r="CI134" s="16">
        <f t="shared" si="74"/>
        <v>0.46773851898810659</v>
      </c>
      <c r="CJ134" s="16">
        <f t="shared" si="75"/>
        <v>0.54599106050547896</v>
      </c>
      <c r="CK134" s="16">
        <f t="shared" si="76"/>
        <v>-320.06522792726122</v>
      </c>
      <c r="CL134" s="16">
        <f t="shared" si="77"/>
        <v>4.5062479574213686E-2</v>
      </c>
      <c r="CM134" s="16">
        <v>0.80529999732971191</v>
      </c>
      <c r="CN134" s="16">
        <v>0.16850000619888306</v>
      </c>
      <c r="CO134" s="16">
        <v>0.43470001220703125</v>
      </c>
      <c r="CP134" s="16">
        <v>0.756600022315979</v>
      </c>
      <c r="CQ134" s="16">
        <v>0.86650002002716064</v>
      </c>
      <c r="CR134" s="16">
        <v>0.9968000054359436</v>
      </c>
      <c r="CS134" s="16">
        <v>0.16380000114440918</v>
      </c>
      <c r="CT134" s="16">
        <v>0.17700000107288361</v>
      </c>
      <c r="CU134" s="16">
        <v>3.2600000500679016E-2</v>
      </c>
      <c r="CV134" s="16">
        <v>0.4675000011920929</v>
      </c>
    </row>
    <row r="135" spans="22:100" x14ac:dyDescent="0.35">
      <c r="V135" s="27">
        <v>131</v>
      </c>
      <c r="W135" s="16">
        <f t="shared" si="78"/>
        <v>73.995000000000005</v>
      </c>
      <c r="X135" s="16">
        <f t="shared" si="70"/>
        <v>0</v>
      </c>
      <c r="Y135" s="16">
        <f t="shared" si="71"/>
        <v>0</v>
      </c>
      <c r="AF135" s="27">
        <f>IF($C$48="","",$C$48)</f>
        <v>74.001999999999995</v>
      </c>
      <c r="AH135" s="27"/>
      <c r="AI135" s="27">
        <f>IF($D$37="","",$D$37)</f>
        <v>73.992999999999995</v>
      </c>
      <c r="AK135" s="27" t="s">
        <v>113</v>
      </c>
      <c r="AL135" s="27">
        <f>IF($B$31="","",$B$31)</f>
        <v>73.995000000000005</v>
      </c>
      <c r="AM135" s="16">
        <v>9.4599999487400055E-2</v>
      </c>
      <c r="AN135" s="16">
        <v>0.60540002584457397</v>
      </c>
      <c r="AO135" s="16">
        <v>0.3343999981880188</v>
      </c>
      <c r="AP135" s="16">
        <v>5.0700001418590546E-2</v>
      </c>
      <c r="AQ135" s="16">
        <v>0.12950000166893005</v>
      </c>
      <c r="AR135" s="16">
        <v>0.39730000495910645</v>
      </c>
      <c r="AS135" s="16">
        <v>0.51849997043609619</v>
      </c>
      <c r="AT135" s="16">
        <v>6.8800002336502075E-2</v>
      </c>
      <c r="AU135" s="16">
        <v>0.61339998245239258</v>
      </c>
      <c r="AV135" s="16">
        <v>0.58079999685287476</v>
      </c>
      <c r="AW135" s="16">
        <v>0.31310001015663147</v>
      </c>
      <c r="AX135" s="16">
        <v>0.9002000093460083</v>
      </c>
      <c r="AY135" s="16">
        <v>0.72390002012252808</v>
      </c>
      <c r="AZ135" s="16">
        <v>0.68489998579025269</v>
      </c>
      <c r="BA135" s="16">
        <v>0.94330000877380371</v>
      </c>
      <c r="BB135" s="16">
        <v>0.43189999461174011</v>
      </c>
      <c r="BC135" s="16">
        <v>0.11259999871253967</v>
      </c>
      <c r="BU135" s="16">
        <v>0.77209997177124023</v>
      </c>
      <c r="BV135" s="16">
        <v>0.84890002012252808</v>
      </c>
      <c r="BW135" s="16">
        <v>0.40090000629425049</v>
      </c>
      <c r="BX135" s="16">
        <v>0.5853000283241272</v>
      </c>
      <c r="BY135" s="16">
        <v>0.94880002737045288</v>
      </c>
      <c r="BZ135" s="16">
        <v>0.79559999704360962</v>
      </c>
      <c r="CA135" s="16">
        <v>0.38049998879432678</v>
      </c>
      <c r="CB135" s="16">
        <v>0.43770000338554382</v>
      </c>
      <c r="CC135" s="16">
        <v>0.26769998669624329</v>
      </c>
      <c r="CD135" s="16">
        <v>0.46029999852180481</v>
      </c>
      <c r="CE135" s="16">
        <v>131</v>
      </c>
      <c r="CF135" s="16">
        <f t="shared" si="72"/>
        <v>74.001999999999995</v>
      </c>
      <c r="CG135" s="16">
        <f t="shared" si="79"/>
        <v>131</v>
      </c>
      <c r="CH135" s="16">
        <f t="shared" si="73"/>
        <v>0.53226148101189341</v>
      </c>
      <c r="CI135" s="16">
        <f t="shared" si="74"/>
        <v>0.46773851898810659</v>
      </c>
      <c r="CJ135" s="16">
        <f t="shared" si="75"/>
        <v>0.54599106050547896</v>
      </c>
      <c r="CK135" s="16">
        <f t="shared" si="76"/>
        <v>-322.53677408886165</v>
      </c>
      <c r="CL135" s="16">
        <f t="shared" si="77"/>
        <v>5.5085575800241045E-2</v>
      </c>
      <c r="CM135" s="16">
        <v>0.77240002155303955</v>
      </c>
      <c r="CN135" s="16">
        <v>0.35389998555183411</v>
      </c>
      <c r="CO135" s="16">
        <v>0.49300000071525574</v>
      </c>
      <c r="CP135" s="16">
        <v>0.1128000020980835</v>
      </c>
      <c r="CQ135" s="16">
        <v>7.9700000584125519E-2</v>
      </c>
      <c r="CR135" s="16">
        <v>0.88739997148513794</v>
      </c>
      <c r="CS135" s="16">
        <v>0.77660000324249268</v>
      </c>
      <c r="CT135" s="16">
        <v>0.85989999771118164</v>
      </c>
      <c r="CU135" s="16">
        <v>0.29460000991821289</v>
      </c>
      <c r="CV135" s="16">
        <v>0.12389999628067017</v>
      </c>
    </row>
    <row r="136" spans="22:100" x14ac:dyDescent="0.35">
      <c r="V136" s="16">
        <v>132</v>
      </c>
      <c r="W136" s="16">
        <f t="shared" si="78"/>
        <v>73.992000000000004</v>
      </c>
      <c r="X136" s="16">
        <f t="shared" si="70"/>
        <v>0</v>
      </c>
      <c r="Y136" s="16">
        <f t="shared" si="71"/>
        <v>0</v>
      </c>
      <c r="AE136" s="27"/>
      <c r="AF136" s="27">
        <f>IF($D$48="","",$D$48)</f>
        <v>74.003</v>
      </c>
      <c r="AH136" s="27"/>
      <c r="AI136" s="27">
        <f>IF($E$37="","",$E$37)</f>
        <v>74.015000000000001</v>
      </c>
      <c r="AL136" s="27">
        <f>IF($C$31="","",$C$31)</f>
        <v>73.992000000000004</v>
      </c>
      <c r="AM136" s="16">
        <v>0.67369997501373291</v>
      </c>
      <c r="AN136" s="16">
        <v>0.59850001335144043</v>
      </c>
      <c r="AO136" s="16">
        <v>3.9099998772144318E-2</v>
      </c>
      <c r="AP136" s="16">
        <v>0.25960001349449158</v>
      </c>
      <c r="AQ136" s="16">
        <v>0.40860000252723694</v>
      </c>
      <c r="AR136" s="16">
        <v>0.21840000152587891</v>
      </c>
      <c r="AS136" s="16">
        <v>0.9560999870300293</v>
      </c>
      <c r="AT136" s="16">
        <v>0.42899999022483826</v>
      </c>
      <c r="AU136" s="16">
        <v>0.38989999890327454</v>
      </c>
      <c r="AV136" s="16">
        <v>5.5900000035762787E-2</v>
      </c>
      <c r="AW136" s="16">
        <v>0.34909999370574951</v>
      </c>
      <c r="AX136" s="16">
        <v>0.78329998254776001</v>
      </c>
      <c r="AY136" s="16">
        <v>0.97659999132156372</v>
      </c>
      <c r="AZ136" s="16">
        <v>0.5965999960899353</v>
      </c>
      <c r="BA136" s="16">
        <v>7.3799997568130493E-2</v>
      </c>
      <c r="BB136" s="16">
        <v>0.81840002536773682</v>
      </c>
      <c r="BC136" s="16">
        <v>0.49360001087188721</v>
      </c>
      <c r="BU136" s="16">
        <v>0.95749998092651367</v>
      </c>
      <c r="BV136" s="16">
        <v>0.53780001401901245</v>
      </c>
      <c r="BW136" s="16">
        <v>0.47440001368522644</v>
      </c>
      <c r="BX136" s="16">
        <v>0.3197999894618988</v>
      </c>
      <c r="BY136" s="16">
        <v>0.75540000200271606</v>
      </c>
      <c r="BZ136" s="16">
        <v>0.72039997577667236</v>
      </c>
      <c r="CA136" s="16">
        <v>0.44729998707771301</v>
      </c>
      <c r="CB136" s="16">
        <v>8.8699996471405029E-2</v>
      </c>
      <c r="CC136" s="16">
        <v>0.63539999723434448</v>
      </c>
      <c r="CD136" s="16">
        <v>0.76999998092651367</v>
      </c>
      <c r="CE136" s="16">
        <v>132</v>
      </c>
      <c r="CF136" s="16">
        <f t="shared" si="72"/>
        <v>74.001999999999995</v>
      </c>
      <c r="CG136" s="16">
        <f t="shared" si="79"/>
        <v>132</v>
      </c>
      <c r="CH136" s="16">
        <f t="shared" si="73"/>
        <v>0.53226148101189341</v>
      </c>
      <c r="CI136" s="16">
        <f t="shared" si="74"/>
        <v>0.46773851898810659</v>
      </c>
      <c r="CJ136" s="16">
        <f t="shared" si="75"/>
        <v>0.54599106050547896</v>
      </c>
      <c r="CK136" s="16">
        <f t="shared" si="76"/>
        <v>-325.00832025046213</v>
      </c>
      <c r="CL136" s="16">
        <f t="shared" si="77"/>
        <v>6.5114209255158068E-2</v>
      </c>
      <c r="CM136" s="16">
        <v>0.47929999232292175</v>
      </c>
      <c r="CN136" s="16">
        <v>0.69999998807907104</v>
      </c>
      <c r="CO136" s="16">
        <v>0.92960000038146973</v>
      </c>
      <c r="CP136" s="16">
        <v>0.75290000438690186</v>
      </c>
      <c r="CQ136" s="16">
        <v>0.18410000205039978</v>
      </c>
      <c r="CR136" s="16">
        <v>0.87480002641677856</v>
      </c>
      <c r="CS136" s="16">
        <v>0.78750002384185791</v>
      </c>
      <c r="CT136" s="16">
        <v>0.28310000896453857</v>
      </c>
      <c r="CU136" s="16">
        <v>0.53210002183914185</v>
      </c>
      <c r="CV136" s="16">
        <v>0.26460000872612</v>
      </c>
    </row>
    <row r="137" spans="22:100" x14ac:dyDescent="0.35">
      <c r="V137" s="27">
        <v>133</v>
      </c>
      <c r="W137" s="16">
        <f t="shared" si="78"/>
        <v>74.001000000000005</v>
      </c>
      <c r="X137" s="16">
        <f t="shared" si="70"/>
        <v>0</v>
      </c>
      <c r="Y137" s="16">
        <f t="shared" si="71"/>
        <v>0</v>
      </c>
      <c r="AE137" s="27" t="s">
        <v>131</v>
      </c>
      <c r="AF137" s="27">
        <f>IF($B$49="","",$B$49)</f>
        <v>74</v>
      </c>
      <c r="AH137" s="27" t="s">
        <v>120</v>
      </c>
      <c r="AI137" s="27">
        <f>IF($B$38="","",$B$38)</f>
        <v>74.007999999999996</v>
      </c>
      <c r="AK137" s="27"/>
      <c r="AL137" s="27">
        <f>IF($D$31="","",$D$31)</f>
        <v>74.001000000000005</v>
      </c>
      <c r="AM137" s="16">
        <v>0.56639999151229858</v>
      </c>
      <c r="AN137" s="16">
        <v>0.35080000758171082</v>
      </c>
      <c r="AO137" s="16">
        <v>0.36559998989105225</v>
      </c>
      <c r="AP137" s="16">
        <v>0.90499997138977051</v>
      </c>
      <c r="AQ137" s="16">
        <v>0.47269999980926514</v>
      </c>
      <c r="AR137" s="16">
        <v>0.39989998936653137</v>
      </c>
      <c r="AS137" s="16">
        <v>0.16470000147819519</v>
      </c>
      <c r="AT137" s="16">
        <v>0.91829997301101685</v>
      </c>
      <c r="AU137" s="16">
        <v>0.45149999856948853</v>
      </c>
      <c r="AV137" s="16">
        <v>0.65700000524520874</v>
      </c>
      <c r="AW137" s="16">
        <v>6.2600001692771912E-2</v>
      </c>
      <c r="AX137" s="16">
        <v>0.46700000762939453</v>
      </c>
      <c r="AY137" s="16">
        <v>0.32820001244544983</v>
      </c>
      <c r="AZ137" s="16">
        <v>0.70880001783370972</v>
      </c>
      <c r="BA137" s="16">
        <v>0.11169999837875366</v>
      </c>
      <c r="BB137" s="16">
        <v>0.95660001039505005</v>
      </c>
      <c r="BC137" s="16">
        <v>0.19859999418258667</v>
      </c>
      <c r="BU137" s="16">
        <v>0.75110000371932983</v>
      </c>
      <c r="BV137" s="16">
        <v>0.8288000226020813</v>
      </c>
      <c r="BW137" s="16">
        <v>0.460999995470047</v>
      </c>
      <c r="BX137" s="16">
        <v>0.15559999644756317</v>
      </c>
      <c r="BY137" s="16">
        <v>0.73549997806549072</v>
      </c>
      <c r="BZ137" s="16">
        <v>0.69199997186660767</v>
      </c>
      <c r="CA137" s="16">
        <v>0.67140001058578491</v>
      </c>
      <c r="CB137" s="16">
        <v>0.37419998645782471</v>
      </c>
      <c r="CC137" s="16">
        <v>0.78030002117156982</v>
      </c>
      <c r="CD137" s="16">
        <v>0.70630002021789551</v>
      </c>
      <c r="CE137" s="16">
        <v>133</v>
      </c>
      <c r="CF137" s="16">
        <f t="shared" si="72"/>
        <v>74.001999999999995</v>
      </c>
      <c r="CG137" s="16">
        <f t="shared" si="79"/>
        <v>133</v>
      </c>
      <c r="CH137" s="16">
        <f t="shared" si="73"/>
        <v>0.53226148101189341</v>
      </c>
      <c r="CI137" s="16">
        <f t="shared" si="74"/>
        <v>0.46773851898810659</v>
      </c>
      <c r="CJ137" s="16">
        <f t="shared" si="75"/>
        <v>0.54599106050547896</v>
      </c>
      <c r="CK137" s="16">
        <f t="shared" si="76"/>
        <v>-327.47986641206262</v>
      </c>
      <c r="CL137" s="16">
        <f t="shared" si="77"/>
        <v>7.5149395917678066E-2</v>
      </c>
      <c r="CM137" s="16">
        <v>0.4325999915599823</v>
      </c>
      <c r="CN137" s="16">
        <v>0.92890000343322754</v>
      </c>
      <c r="CO137" s="16">
        <v>0.85180002450942993</v>
      </c>
      <c r="CP137" s="16">
        <v>0.5350000262260437</v>
      </c>
      <c r="CQ137" s="16">
        <v>6.679999828338623E-2</v>
      </c>
      <c r="CR137" s="16">
        <v>0.91519999504089355</v>
      </c>
      <c r="CS137" s="16">
        <v>0.47600001096725464</v>
      </c>
      <c r="CT137" s="16">
        <v>0.16290000081062317</v>
      </c>
      <c r="CU137" s="16">
        <v>0.93239998817443848</v>
      </c>
      <c r="CV137" s="16">
        <v>0.32039999961853027</v>
      </c>
    </row>
    <row r="138" spans="22:100" x14ac:dyDescent="0.35">
      <c r="V138" s="16">
        <v>134</v>
      </c>
      <c r="W138" s="16">
        <f t="shared" si="78"/>
        <v>74.010999999999996</v>
      </c>
      <c r="X138" s="16">
        <f t="shared" si="70"/>
        <v>0</v>
      </c>
      <c r="Y138" s="16">
        <f t="shared" si="71"/>
        <v>0</v>
      </c>
      <c r="AF138" s="27">
        <f>IF($C$49="","",$C$49)</f>
        <v>74.010000000000005</v>
      </c>
      <c r="AI138" s="27">
        <f>IF($C$38="","",$C$38)</f>
        <v>73.995000000000005</v>
      </c>
      <c r="AK138" s="27"/>
      <c r="AL138" s="27">
        <f>IF($E$31="","",$E$31)</f>
        <v>74.010999999999996</v>
      </c>
      <c r="AM138" s="16">
        <v>0.50389999151229858</v>
      </c>
      <c r="AN138" s="16">
        <v>0.59899997711181641</v>
      </c>
      <c r="AO138" s="16">
        <v>0.31479999423027039</v>
      </c>
      <c r="AP138" s="16">
        <v>0.35120001435279846</v>
      </c>
      <c r="AQ138" s="16">
        <v>0.12749999761581421</v>
      </c>
      <c r="AR138" s="16">
        <v>0.82990002632141113</v>
      </c>
      <c r="AS138" s="16">
        <v>0.56650000810623169</v>
      </c>
      <c r="AT138" s="16">
        <v>1.2400000356137753E-2</v>
      </c>
      <c r="AU138" s="16">
        <v>0.14519999921321869</v>
      </c>
      <c r="AV138" s="16">
        <v>2.3000000044703484E-2</v>
      </c>
      <c r="AW138" s="16">
        <v>0.49810001254081726</v>
      </c>
      <c r="AX138" s="16">
        <v>0.93459999561309814</v>
      </c>
      <c r="AY138" s="16">
        <v>0.47749999165534973</v>
      </c>
      <c r="AZ138" s="16">
        <v>0.97939997911453247</v>
      </c>
      <c r="BA138" s="16">
        <v>1.8899999558925629E-2</v>
      </c>
      <c r="BB138" s="16">
        <v>0.45249998569488525</v>
      </c>
      <c r="BC138" s="16">
        <v>0.93260002136230469</v>
      </c>
      <c r="BU138" s="16">
        <v>0.40669998526573181</v>
      </c>
      <c r="BV138" s="16">
        <v>0.32749998569488525</v>
      </c>
      <c r="BW138" s="16">
        <v>0.44279998540878296</v>
      </c>
      <c r="BX138" s="16">
        <v>0.15160000324249268</v>
      </c>
      <c r="BY138" s="16">
        <v>0.79869997501373291</v>
      </c>
      <c r="BZ138" s="16">
        <v>0.72409999370574951</v>
      </c>
      <c r="CA138" s="16">
        <v>0.78560000658035278</v>
      </c>
      <c r="CB138" s="16">
        <v>0.77569997310638428</v>
      </c>
      <c r="CC138" s="16">
        <v>0.21879999339580536</v>
      </c>
      <c r="CD138" s="16">
        <v>0.83719998598098755</v>
      </c>
      <c r="CE138" s="16">
        <v>134</v>
      </c>
      <c r="CF138" s="16">
        <f t="shared" si="72"/>
        <v>74.001999999999995</v>
      </c>
      <c r="CG138" s="16">
        <f t="shared" si="79"/>
        <v>134</v>
      </c>
      <c r="CH138" s="16">
        <f t="shared" si="73"/>
        <v>0.53226148101189341</v>
      </c>
      <c r="CI138" s="16">
        <f t="shared" si="74"/>
        <v>0.46773851898810659</v>
      </c>
      <c r="CJ138" s="16">
        <f t="shared" si="75"/>
        <v>0.54599106050547896</v>
      </c>
      <c r="CK138" s="16">
        <f t="shared" si="76"/>
        <v>-329.95141257366311</v>
      </c>
      <c r="CL138" s="16">
        <f t="shared" si="77"/>
        <v>8.5192156400850524E-2</v>
      </c>
      <c r="CM138" s="16">
        <v>0.57630002498626709</v>
      </c>
      <c r="CN138" s="16">
        <v>0.26309999823570251</v>
      </c>
      <c r="CO138" s="16">
        <v>0.42770001292228699</v>
      </c>
      <c r="CP138" s="16">
        <v>0.44699999690055847</v>
      </c>
      <c r="CQ138" s="16">
        <v>0.28720000386238098</v>
      </c>
      <c r="CR138" s="16">
        <v>0.75959998369216919</v>
      </c>
      <c r="CS138" s="16">
        <v>0.30050000548362732</v>
      </c>
      <c r="CT138" s="16">
        <v>0.99080002307891846</v>
      </c>
      <c r="CU138" s="16">
        <v>0.41870000958442688</v>
      </c>
      <c r="CV138" s="16">
        <v>0.32620000839233398</v>
      </c>
    </row>
    <row r="139" spans="22:100" x14ac:dyDescent="0.35">
      <c r="V139" s="27">
        <v>135</v>
      </c>
      <c r="W139" s="16">
        <f t="shared" si="78"/>
        <v>74.004000000000005</v>
      </c>
      <c r="X139" s="16">
        <f t="shared" si="70"/>
        <v>0</v>
      </c>
      <c r="Y139" s="16">
        <f t="shared" si="71"/>
        <v>0</v>
      </c>
      <c r="AE139" s="27"/>
      <c r="AF139" s="27">
        <f>IF($D$49="","",$D$49)</f>
        <v>74.013000000000005</v>
      </c>
      <c r="AH139" s="27"/>
      <c r="AI139" s="27">
        <f>IF($D$38="","",$D$38)</f>
        <v>74.009</v>
      </c>
      <c r="AK139" s="27"/>
      <c r="AL139" s="27">
        <f>IF($F$31="","",$F$31)</f>
        <v>74.004000000000005</v>
      </c>
      <c r="AM139" s="16">
        <v>0.96729999780654907</v>
      </c>
      <c r="AN139" s="16">
        <v>0.14129999279975891</v>
      </c>
      <c r="AO139" s="16">
        <v>0.7653999924659729</v>
      </c>
      <c r="AP139" s="16">
        <v>0.14180000126361847</v>
      </c>
      <c r="AQ139" s="16">
        <v>0.20329999923706055</v>
      </c>
      <c r="AR139" s="16">
        <v>0.63450002670288086</v>
      </c>
      <c r="AS139" s="16">
        <v>0.93140000104904175</v>
      </c>
      <c r="AT139" s="16">
        <v>0.95679998397827148</v>
      </c>
      <c r="AU139" s="16">
        <v>7.0299997925758362E-2</v>
      </c>
      <c r="AV139" s="16">
        <v>0.34839999675750732</v>
      </c>
      <c r="AW139" s="16">
        <v>9.5799997448921204E-2</v>
      </c>
      <c r="AX139" s="16">
        <v>0.79579997062683105</v>
      </c>
      <c r="AY139" s="16">
        <v>0.80650001764297485</v>
      </c>
      <c r="AZ139" s="16">
        <v>0.63020002841949463</v>
      </c>
      <c r="BA139" s="16">
        <v>2.8799999505281448E-2</v>
      </c>
      <c r="BB139" s="16">
        <v>0.91100001335144043</v>
      </c>
      <c r="BC139" s="16">
        <v>0.96770000457763672</v>
      </c>
      <c r="BU139" s="16">
        <v>1.39999995008111E-3</v>
      </c>
      <c r="BV139" s="16">
        <v>0.98269999027252197</v>
      </c>
      <c r="BW139" s="16">
        <v>3.4099999815225601E-2</v>
      </c>
      <c r="BX139" s="16">
        <v>8.1399999558925629E-2</v>
      </c>
      <c r="BY139" s="16">
        <v>0.77230000495910645</v>
      </c>
      <c r="BZ139" s="16">
        <v>0.88919997215270996</v>
      </c>
      <c r="CA139" s="16">
        <v>0.90759998559951782</v>
      </c>
      <c r="CB139" s="16">
        <v>0.93199998140335083</v>
      </c>
      <c r="CC139" s="16">
        <v>5.7700000703334808E-2</v>
      </c>
      <c r="CD139" s="16">
        <v>0.77149999141693115</v>
      </c>
      <c r="CE139" s="16">
        <v>135</v>
      </c>
      <c r="CF139" s="16">
        <f t="shared" si="72"/>
        <v>74.001999999999995</v>
      </c>
      <c r="CG139" s="16">
        <f t="shared" si="79"/>
        <v>135</v>
      </c>
      <c r="CH139" s="16">
        <f t="shared" si="73"/>
        <v>0.53226148101189341</v>
      </c>
      <c r="CI139" s="16">
        <f t="shared" si="74"/>
        <v>0.46773851898810659</v>
      </c>
      <c r="CJ139" s="16">
        <f t="shared" si="75"/>
        <v>0.54599106050547896</v>
      </c>
      <c r="CK139" s="16">
        <f t="shared" si="76"/>
        <v>-332.42295873526353</v>
      </c>
      <c r="CL139" s="16">
        <f t="shared" si="77"/>
        <v>9.52435166878213E-2</v>
      </c>
      <c r="CM139" s="16">
        <v>0.29530000686645508</v>
      </c>
      <c r="CN139" s="16">
        <v>0.9156000018119812</v>
      </c>
      <c r="CO139" s="16">
        <v>0.91689997911453247</v>
      </c>
      <c r="CP139" s="16">
        <v>1.4499999582767487E-2</v>
      </c>
      <c r="CQ139" s="16">
        <v>0.35460001230239868</v>
      </c>
      <c r="CR139" s="16">
        <v>0.62269997596740723</v>
      </c>
      <c r="CS139" s="16">
        <v>0.3903999924659729</v>
      </c>
      <c r="CT139" s="16">
        <v>5.9000000357627869E-2</v>
      </c>
      <c r="CU139" s="16">
        <v>7.5800001621246338E-2</v>
      </c>
      <c r="CV139" s="16">
        <v>0.14509999752044678</v>
      </c>
    </row>
    <row r="140" spans="22:100" x14ac:dyDescent="0.35">
      <c r="V140" s="16">
        <v>136</v>
      </c>
      <c r="W140" s="16">
        <f t="shared" si="78"/>
        <v>73.988</v>
      </c>
      <c r="X140" s="16">
        <f t="shared" si="70"/>
        <v>0</v>
      </c>
      <c r="Y140" s="16">
        <f t="shared" si="71"/>
        <v>0</v>
      </c>
      <c r="AE140" s="27" t="s">
        <v>132</v>
      </c>
      <c r="AF140" s="27">
        <f>IF($B$50="","",$B$50)</f>
        <v>73.981999999999999</v>
      </c>
      <c r="AH140" s="27"/>
      <c r="AI140" s="27">
        <f>IF($E$38="","",$E$38)</f>
        <v>74.004999999999995</v>
      </c>
      <c r="AK140" s="27" t="s">
        <v>114</v>
      </c>
      <c r="AL140" s="27">
        <f>IF($B$32="","",$B$32)</f>
        <v>73.988</v>
      </c>
      <c r="AM140" s="16">
        <v>1.5900000929832458E-2</v>
      </c>
      <c r="AN140" s="16">
        <v>0.85460001230239868</v>
      </c>
      <c r="AO140" s="16">
        <v>0.92269998788833618</v>
      </c>
      <c r="AP140" s="16">
        <v>0.1534000039100647</v>
      </c>
      <c r="AQ140" s="16">
        <v>0.59380000829696655</v>
      </c>
      <c r="AR140" s="16">
        <v>0.56260001659393311</v>
      </c>
      <c r="AS140" s="16">
        <v>0.72359997034072876</v>
      </c>
      <c r="AT140" s="16">
        <v>0.22560000419616699</v>
      </c>
      <c r="AU140" s="16">
        <v>0.20270000398159027</v>
      </c>
      <c r="AV140" s="16">
        <v>0.50970000028610229</v>
      </c>
      <c r="AW140" s="16">
        <v>0.81150001287460327</v>
      </c>
      <c r="AX140" s="16">
        <v>0.42489999532699585</v>
      </c>
      <c r="AY140" s="16">
        <v>0.46520000696182251</v>
      </c>
      <c r="AZ140" s="16">
        <v>0.39030000567436218</v>
      </c>
      <c r="BA140" s="16">
        <v>0.41499999165534973</v>
      </c>
      <c r="BB140" s="16">
        <v>0.1281999945640564</v>
      </c>
      <c r="BC140" s="16">
        <v>6.3600003719329834E-2</v>
      </c>
      <c r="BU140" s="16">
        <v>0.571399986743927</v>
      </c>
      <c r="BV140" s="16">
        <v>0.17790000140666962</v>
      </c>
      <c r="BW140" s="16">
        <v>0.60820001363754272</v>
      </c>
      <c r="BX140" s="16">
        <v>0.25549998879432678</v>
      </c>
      <c r="BY140" s="16">
        <v>0.4359000027179718</v>
      </c>
      <c r="BZ140" s="16">
        <v>0.71539998054504395</v>
      </c>
      <c r="CA140" s="16">
        <v>0.85229998826980591</v>
      </c>
      <c r="CB140" s="16">
        <v>0.20329999923706055</v>
      </c>
      <c r="CC140" s="16">
        <v>0.80279999971389771</v>
      </c>
      <c r="CD140" s="16">
        <v>0.23409999907016754</v>
      </c>
      <c r="CE140" s="16">
        <v>136</v>
      </c>
      <c r="CF140" s="16">
        <f t="shared" si="72"/>
        <v>74.001999999999995</v>
      </c>
      <c r="CG140" s="16">
        <f t="shared" si="79"/>
        <v>136</v>
      </c>
      <c r="CH140" s="16">
        <f t="shared" si="73"/>
        <v>0.53226148101189341</v>
      </c>
      <c r="CI140" s="16">
        <f t="shared" si="74"/>
        <v>0.46773851898810659</v>
      </c>
      <c r="CJ140" s="16">
        <f t="shared" si="75"/>
        <v>0.54599106050547896</v>
      </c>
      <c r="CK140" s="16">
        <f t="shared" si="76"/>
        <v>-334.89450489686402</v>
      </c>
      <c r="CL140" s="16">
        <f t="shared" si="77"/>
        <v>0.1053045088775134</v>
      </c>
      <c r="CM140" s="16">
        <v>0.68800002336502075</v>
      </c>
      <c r="CN140" s="16">
        <v>0.77069997787475586</v>
      </c>
      <c r="CO140" s="16">
        <v>0.12720000743865967</v>
      </c>
      <c r="CP140" s="16">
        <v>0.43110001087188721</v>
      </c>
      <c r="CQ140" s="16">
        <v>0.83660000562667847</v>
      </c>
      <c r="CR140" s="16">
        <v>0.35649999976158142</v>
      </c>
      <c r="CS140" s="16">
        <v>0.52539998292922974</v>
      </c>
      <c r="CT140" s="16">
        <v>1.9999999552965164E-2</v>
      </c>
      <c r="CU140" s="16">
        <v>0.96950000524520874</v>
      </c>
      <c r="CV140" s="16">
        <v>0.50880002975463867</v>
      </c>
    </row>
    <row r="141" spans="22:100" x14ac:dyDescent="0.35">
      <c r="V141" s="27">
        <v>137</v>
      </c>
      <c r="W141" s="16">
        <f t="shared" si="78"/>
        <v>74.024000000000001</v>
      </c>
      <c r="X141" s="16">
        <f t="shared" si="70"/>
        <v>0</v>
      </c>
      <c r="Y141" s="16">
        <f t="shared" si="71"/>
        <v>0</v>
      </c>
      <c r="AF141" s="27">
        <f>IF($C$50="","",$C$50)</f>
        <v>74.001000000000005</v>
      </c>
      <c r="AH141" s="27" t="s">
        <v>121</v>
      </c>
      <c r="AI141" s="27">
        <f>IF($B$39="","",$B$39)</f>
        <v>73.998000000000005</v>
      </c>
      <c r="AL141" s="27">
        <f>IF($C$32="","",$C$32)</f>
        <v>74.024000000000001</v>
      </c>
      <c r="AM141" s="16">
        <v>0.66540002822875977</v>
      </c>
      <c r="AN141" s="16">
        <v>5.9300001710653305E-2</v>
      </c>
      <c r="AO141" s="16">
        <v>0.72399997711181641</v>
      </c>
      <c r="AP141" s="16">
        <v>0.8783000111579895</v>
      </c>
      <c r="AQ141" s="16">
        <v>0.90759998559951782</v>
      </c>
      <c r="AR141" s="16">
        <v>0.53020000457763672</v>
      </c>
      <c r="AS141" s="16">
        <v>0.96880000829696655</v>
      </c>
      <c r="AT141" s="16">
        <v>0.42149999737739563</v>
      </c>
      <c r="AU141" s="16">
        <v>0.69550001621246338</v>
      </c>
      <c r="AV141" s="16">
        <v>0.16490000486373901</v>
      </c>
      <c r="AW141" s="16">
        <v>0.31970000267028809</v>
      </c>
      <c r="AX141" s="16">
        <v>0.85329997539520264</v>
      </c>
      <c r="AY141" s="16">
        <v>0.19599999487400055</v>
      </c>
      <c r="AZ141" s="16">
        <v>0.52480000257492065</v>
      </c>
      <c r="BA141" s="16">
        <v>0.90520000457763672</v>
      </c>
      <c r="BB141" s="16">
        <v>0.35100001096725464</v>
      </c>
      <c r="BC141" s="16">
        <v>0.19059999287128448</v>
      </c>
      <c r="BU141" s="16">
        <v>0.70550000667572021</v>
      </c>
      <c r="BV141" s="16">
        <v>0.45120000839233398</v>
      </c>
      <c r="BW141" s="16">
        <v>0.63609999418258667</v>
      </c>
      <c r="BX141" s="16">
        <v>2.79999990016222E-3</v>
      </c>
      <c r="BY141" s="16">
        <v>0.57620000839233398</v>
      </c>
      <c r="BZ141" s="16">
        <v>0.52300000190734863</v>
      </c>
      <c r="CA141" s="16">
        <v>0.6194000244140625</v>
      </c>
      <c r="CB141" s="16">
        <v>0.70740002393722534</v>
      </c>
      <c r="CC141" s="16">
        <v>0.74879997968673706</v>
      </c>
      <c r="CD141" s="16">
        <v>0.39599999785423279</v>
      </c>
      <c r="CE141" s="16">
        <v>137</v>
      </c>
      <c r="CF141" s="16">
        <f t="shared" si="72"/>
        <v>74.003</v>
      </c>
      <c r="CG141" s="16">
        <f t="shared" si="79"/>
        <v>137</v>
      </c>
      <c r="CH141" s="16">
        <f t="shared" si="73"/>
        <v>0.57111098050041842</v>
      </c>
      <c r="CI141" s="16">
        <f t="shared" si="74"/>
        <v>0.42888901949958158</v>
      </c>
      <c r="CJ141" s="16">
        <f t="shared" si="75"/>
        <v>0.54599106050547896</v>
      </c>
      <c r="CK141" s="16">
        <f t="shared" si="76"/>
        <v>-318.133561919844</v>
      </c>
      <c r="CL141" s="16">
        <f t="shared" si="77"/>
        <v>0.11537617194165026</v>
      </c>
      <c r="CM141" s="16">
        <v>7.7699996531009674E-2</v>
      </c>
      <c r="CN141" s="16">
        <v>0.35060000419616699</v>
      </c>
      <c r="CO141" s="16">
        <v>1.5900000929832458E-2</v>
      </c>
      <c r="CP141" s="16">
        <v>0.25529998540878296</v>
      </c>
      <c r="CQ141" s="16">
        <v>0.7687000036239624</v>
      </c>
      <c r="CR141" s="16">
        <v>0.72119998931884766</v>
      </c>
      <c r="CS141" s="16">
        <v>0.82319998741149902</v>
      </c>
      <c r="CT141" s="16">
        <v>0.32570001482963562</v>
      </c>
      <c r="CU141" s="16">
        <v>0.33019998669624329</v>
      </c>
      <c r="CV141" s="16">
        <v>0.96850001811981201</v>
      </c>
    </row>
    <row r="142" spans="22:100" x14ac:dyDescent="0.35">
      <c r="V142" s="16">
        <v>138</v>
      </c>
      <c r="W142" s="16">
        <f t="shared" si="78"/>
        <v>74.021000000000001</v>
      </c>
      <c r="X142" s="16">
        <f t="shared" si="70"/>
        <v>0</v>
      </c>
      <c r="Y142" s="16">
        <f t="shared" si="71"/>
        <v>0</v>
      </c>
      <c r="AE142" s="27"/>
      <c r="AF142" s="27">
        <f>IF($D$50="","",$D$50)</f>
        <v>74.015000000000001</v>
      </c>
      <c r="AI142" s="27">
        <f>IF($C$39="","",$C$39)</f>
        <v>74</v>
      </c>
      <c r="AK142" s="27"/>
      <c r="AL142" s="27">
        <f>IF($D$32="","",$D$32)</f>
        <v>74.021000000000001</v>
      </c>
      <c r="AM142" s="16">
        <v>0.53570002317428589</v>
      </c>
      <c r="AN142" s="16">
        <v>7.5300000607967377E-2</v>
      </c>
      <c r="AO142" s="16">
        <v>0.67049998044967651</v>
      </c>
      <c r="AP142" s="16">
        <v>0.4302000105381012</v>
      </c>
      <c r="AQ142" s="16">
        <v>0.95260000228881836</v>
      </c>
      <c r="AR142" s="16">
        <v>0.66839998960494995</v>
      </c>
      <c r="AS142" s="16">
        <v>0.60900002717971802</v>
      </c>
      <c r="AT142" s="16">
        <v>0.71060001850128174</v>
      </c>
      <c r="AU142" s="16">
        <v>7.3600001633167267E-2</v>
      </c>
      <c r="AV142" s="16">
        <v>0.66900002956390381</v>
      </c>
      <c r="AW142" s="16">
        <v>0.76690000295639038</v>
      </c>
      <c r="AX142" s="16">
        <v>8.7000001221895218E-3</v>
      </c>
      <c r="AY142" s="16">
        <v>0.11410000175237656</v>
      </c>
      <c r="AZ142" s="16">
        <v>0.99320000410079956</v>
      </c>
      <c r="BA142" s="16">
        <v>0.70770001411437988</v>
      </c>
      <c r="BB142" s="16">
        <v>0.696399986743927</v>
      </c>
      <c r="BC142" s="16">
        <v>0.77079999446868896</v>
      </c>
      <c r="BU142" s="16">
        <v>6.4099997282028198E-2</v>
      </c>
      <c r="BV142" s="16">
        <v>0.43889999389648438</v>
      </c>
      <c r="BW142" s="16">
        <v>0.35820001363754272</v>
      </c>
      <c r="BX142" s="16">
        <v>0.15680000185966492</v>
      </c>
      <c r="BY142" s="16">
        <v>2.8599999845027924E-2</v>
      </c>
      <c r="BZ142" s="16">
        <v>0.79739999771118164</v>
      </c>
      <c r="CA142" s="16">
        <v>0.77600002288818359</v>
      </c>
      <c r="CB142" s="16">
        <v>0.67320001125335693</v>
      </c>
      <c r="CC142" s="16">
        <v>0.42010000348091125</v>
      </c>
      <c r="CD142" s="16">
        <v>5.1100000739097595E-2</v>
      </c>
      <c r="CE142" s="16">
        <v>138</v>
      </c>
      <c r="CF142" s="16">
        <f t="shared" si="72"/>
        <v>74.003</v>
      </c>
      <c r="CG142" s="16">
        <f t="shared" si="79"/>
        <v>138</v>
      </c>
      <c r="CH142" s="16">
        <f t="shared" si="73"/>
        <v>0.57111098050041842</v>
      </c>
      <c r="CI142" s="16">
        <f t="shared" si="74"/>
        <v>0.42888901949958158</v>
      </c>
      <c r="CJ142" s="16">
        <f t="shared" si="75"/>
        <v>0.54599106050547896</v>
      </c>
      <c r="CK142" s="16">
        <f t="shared" si="76"/>
        <v>-320.4642107251176</v>
      </c>
      <c r="CL142" s="16">
        <f t="shared" si="77"/>
        <v>0.12545955249459351</v>
      </c>
      <c r="CM142" s="16">
        <v>0.98089998960494995</v>
      </c>
      <c r="CN142" s="16">
        <v>0.41029998660087585</v>
      </c>
      <c r="CO142" s="16">
        <v>0.40349999070167542</v>
      </c>
      <c r="CP142" s="16">
        <v>0.76719999313354492</v>
      </c>
      <c r="CQ142" s="16">
        <v>8.3800002932548523E-2</v>
      </c>
      <c r="CR142" s="16">
        <v>0.59780001640319824</v>
      </c>
      <c r="CS142" s="16">
        <v>0.60189998149871826</v>
      </c>
      <c r="CT142" s="16">
        <v>0.13889999687671661</v>
      </c>
      <c r="CU142" s="16">
        <v>0.31779998540878296</v>
      </c>
      <c r="CV142" s="16">
        <v>9.9399998784065247E-2</v>
      </c>
    </row>
    <row r="143" spans="22:100" x14ac:dyDescent="0.35">
      <c r="V143" s="27">
        <v>139</v>
      </c>
      <c r="W143" s="16">
        <f t="shared" si="78"/>
        <v>74.004999999999995</v>
      </c>
      <c r="X143" s="16">
        <f t="shared" si="70"/>
        <v>0</v>
      </c>
      <c r="Y143" s="16">
        <f t="shared" si="71"/>
        <v>0</v>
      </c>
      <c r="AE143" s="27" t="s">
        <v>133</v>
      </c>
      <c r="AF143" s="27">
        <f>IF($B$51="","",$B$51)</f>
        <v>74.004000000000005</v>
      </c>
      <c r="AH143" s="27"/>
      <c r="AI143" s="27">
        <f>IF($D$39="","",$D$39)</f>
        <v>73.989999999999995</v>
      </c>
      <c r="AK143" s="27"/>
      <c r="AL143" s="27">
        <f>IF($E$32="","",$E$32)</f>
        <v>74.004999999999995</v>
      </c>
      <c r="AM143" s="16">
        <v>0.73720002174377441</v>
      </c>
      <c r="AN143" s="16">
        <v>6.3299998641014099E-2</v>
      </c>
      <c r="AO143" s="16">
        <v>0.80339998006820679</v>
      </c>
      <c r="AP143" s="16">
        <v>0.11540000140666962</v>
      </c>
      <c r="AQ143" s="16">
        <v>0.52029997110366821</v>
      </c>
      <c r="AR143" s="16">
        <v>0.47009998559951782</v>
      </c>
      <c r="AS143" s="16">
        <v>0.56459999084472656</v>
      </c>
      <c r="AT143" s="16">
        <v>0.13660000264644623</v>
      </c>
      <c r="AU143" s="16">
        <v>0.79210001230239868</v>
      </c>
      <c r="AV143" s="16">
        <v>0.89910000562667847</v>
      </c>
      <c r="AW143" s="16">
        <v>0.79449999332427979</v>
      </c>
      <c r="AX143" s="16">
        <v>0.14650000631809235</v>
      </c>
      <c r="AY143" s="16">
        <v>0.91399997472763062</v>
      </c>
      <c r="AZ143" s="16">
        <v>0.32870000600814819</v>
      </c>
      <c r="BA143" s="16">
        <v>0.37040001153945923</v>
      </c>
      <c r="BB143" s="16">
        <v>7.5099997222423553E-2</v>
      </c>
      <c r="BC143" s="16">
        <v>0.40849998593330383</v>
      </c>
      <c r="BU143" s="16">
        <v>0.54269999265670776</v>
      </c>
      <c r="BV143" s="16">
        <v>0.88370001316070557</v>
      </c>
      <c r="BW143" s="16">
        <v>0.25639998912811279</v>
      </c>
      <c r="BX143" s="16">
        <v>0.13889999687671661</v>
      </c>
      <c r="BY143" s="16">
        <v>0.92739999294281006</v>
      </c>
      <c r="BZ143" s="16">
        <v>0.9408000111579895</v>
      </c>
      <c r="CA143" s="16">
        <v>0.70160001516342163</v>
      </c>
      <c r="CB143" s="16">
        <v>0.20370000600814819</v>
      </c>
      <c r="CC143" s="16">
        <v>0.78119999170303345</v>
      </c>
      <c r="CD143" s="16">
        <v>0.48519998788833618</v>
      </c>
      <c r="CE143" s="16">
        <v>139</v>
      </c>
      <c r="CF143" s="16">
        <f t="shared" si="72"/>
        <v>74.003</v>
      </c>
      <c r="CG143" s="16">
        <f t="shared" si="79"/>
        <v>139</v>
      </c>
      <c r="CH143" s="16">
        <f t="shared" si="73"/>
        <v>0.57111098050041842</v>
      </c>
      <c r="CI143" s="16">
        <f t="shared" si="74"/>
        <v>0.42888901949958158</v>
      </c>
      <c r="CJ143" s="16">
        <f t="shared" si="75"/>
        <v>0.54599106050547896</v>
      </c>
      <c r="CK143" s="16">
        <f t="shared" si="76"/>
        <v>-322.79485953039119</v>
      </c>
      <c r="CL143" s="16">
        <f t="shared" si="77"/>
        <v>0.13555570557750327</v>
      </c>
      <c r="CM143" s="16">
        <v>1.39999995008111E-3</v>
      </c>
      <c r="CN143" s="16">
        <v>0.75580000877380371</v>
      </c>
      <c r="CO143" s="16">
        <v>2.0600000396370888E-2</v>
      </c>
      <c r="CP143" s="16">
        <v>0.3296000063419342</v>
      </c>
      <c r="CQ143" s="16">
        <v>2.9799999669194221E-2</v>
      </c>
      <c r="CR143" s="16">
        <v>0.23549999296665192</v>
      </c>
      <c r="CS143" s="16">
        <v>0.13750000298023224</v>
      </c>
      <c r="CT143" s="16">
        <v>0.56150001287460327</v>
      </c>
      <c r="CU143" s="16">
        <v>0.83749997615814209</v>
      </c>
      <c r="CV143" s="16">
        <v>0.55279999971389771</v>
      </c>
    </row>
    <row r="144" spans="22:100" x14ac:dyDescent="0.35">
      <c r="V144" s="16">
        <v>140</v>
      </c>
      <c r="W144" s="16">
        <f t="shared" si="78"/>
        <v>74.001999999999995</v>
      </c>
      <c r="X144" s="16">
        <f t="shared" si="70"/>
        <v>0</v>
      </c>
      <c r="Y144" s="16">
        <f t="shared" si="71"/>
        <v>0</v>
      </c>
      <c r="AF144" s="27">
        <f>IF($C$51="","",$C$51)</f>
        <v>73.998999999999995</v>
      </c>
      <c r="AH144" s="27"/>
      <c r="AI144" s="27">
        <f>IF($E$39="","",$E$39)</f>
        <v>74.007000000000005</v>
      </c>
      <c r="AK144" s="27"/>
      <c r="AL144" s="27">
        <f>IF($F$32="","",$F$32)</f>
        <v>74.001999999999995</v>
      </c>
      <c r="AM144" s="16">
        <v>0.2143000066280365</v>
      </c>
      <c r="AN144" s="16">
        <v>0.49540001153945923</v>
      </c>
      <c r="AO144" s="16">
        <v>0.79290002584457397</v>
      </c>
      <c r="AP144" s="16">
        <v>0.66540002822875977</v>
      </c>
      <c r="AQ144" s="16">
        <v>0.19009999930858612</v>
      </c>
      <c r="AR144" s="16">
        <v>0.87680000066757202</v>
      </c>
      <c r="AS144" s="16">
        <v>0.97210001945495605</v>
      </c>
      <c r="AT144" s="16">
        <v>0.40720000863075256</v>
      </c>
      <c r="AU144" s="16">
        <v>0.37599998712539673</v>
      </c>
      <c r="AV144" s="16">
        <v>0.33489999175071716</v>
      </c>
      <c r="AW144" s="16">
        <v>0.80010002851486206</v>
      </c>
      <c r="AX144" s="16">
        <v>0.56610000133514404</v>
      </c>
      <c r="AY144" s="16">
        <v>0.2207999974489212</v>
      </c>
      <c r="AZ144" s="16">
        <v>8.5900001227855682E-2</v>
      </c>
      <c r="BA144" s="16">
        <v>0.94090002775192261</v>
      </c>
      <c r="BB144" s="16">
        <v>0.21230000257492065</v>
      </c>
      <c r="BC144" s="16">
        <v>0.32659998536109924</v>
      </c>
      <c r="BU144" s="16">
        <v>4.8999998718500137E-2</v>
      </c>
      <c r="BV144" s="16">
        <v>0.80529999732971191</v>
      </c>
      <c r="BW144" s="16">
        <v>4.5800000429153442E-2</v>
      </c>
      <c r="BX144" s="16">
        <v>0.48339998722076416</v>
      </c>
      <c r="BY144" s="16">
        <v>0.63069999217987061</v>
      </c>
      <c r="BZ144" s="16">
        <v>0.99589997529983521</v>
      </c>
      <c r="CA144" s="16">
        <v>0.91670000553131104</v>
      </c>
      <c r="CB144" s="16">
        <v>0.79290002584457397</v>
      </c>
      <c r="CC144" s="16">
        <v>0.1859000027179718</v>
      </c>
      <c r="CD144" s="16">
        <v>0.12939999997615814</v>
      </c>
      <c r="CE144" s="16">
        <v>140</v>
      </c>
      <c r="CF144" s="16">
        <f t="shared" si="72"/>
        <v>74.003</v>
      </c>
      <c r="CG144" s="16">
        <f t="shared" si="79"/>
        <v>140</v>
      </c>
      <c r="CH144" s="16">
        <f t="shared" si="73"/>
        <v>0.57111098050041842</v>
      </c>
      <c r="CI144" s="16">
        <f t="shared" si="74"/>
        <v>0.42888901949958158</v>
      </c>
      <c r="CJ144" s="16">
        <f t="shared" si="75"/>
        <v>0.54599106050547896</v>
      </c>
      <c r="CK144" s="16">
        <f t="shared" si="76"/>
        <v>-325.12550833566479</v>
      </c>
      <c r="CL144" s="16">
        <f t="shared" si="77"/>
        <v>0.14566569545838576</v>
      </c>
      <c r="CM144" s="16">
        <v>0.36880001425743103</v>
      </c>
      <c r="CN144" s="16">
        <v>0.12809999287128448</v>
      </c>
      <c r="CO144" s="16">
        <v>0.35519999265670776</v>
      </c>
      <c r="CP144" s="16">
        <v>0.34639999270439148</v>
      </c>
      <c r="CQ144" s="16">
        <v>0.79339998960494995</v>
      </c>
      <c r="CR144" s="16">
        <v>0.87809997797012329</v>
      </c>
      <c r="CS144" s="16">
        <v>0.28420001268386841</v>
      </c>
      <c r="CT144" s="16">
        <v>0.27250000834465027</v>
      </c>
      <c r="CU144" s="16">
        <v>0.12549999356269836</v>
      </c>
      <c r="CV144" s="16">
        <v>0.80000001192092896</v>
      </c>
    </row>
    <row r="145" spans="22:100" x14ac:dyDescent="0.35">
      <c r="V145" s="27">
        <v>141</v>
      </c>
      <c r="W145" s="16">
        <f t="shared" si="78"/>
        <v>74.001999999999995</v>
      </c>
      <c r="X145" s="16">
        <f t="shared" si="70"/>
        <v>0</v>
      </c>
      <c r="Y145" s="16">
        <f t="shared" si="71"/>
        <v>0</v>
      </c>
      <c r="AE145" s="27"/>
      <c r="AF145" s="27">
        <f>IF($D$51="","",$D$51)</f>
        <v>73.989999999999995</v>
      </c>
      <c r="AH145" s="27" t="s">
        <v>122</v>
      </c>
      <c r="AI145" s="27">
        <f>IF($B$40="","",$B$40)</f>
        <v>73.994</v>
      </c>
      <c r="AK145" s="27" t="s">
        <v>115</v>
      </c>
      <c r="AL145" s="27">
        <f>IF($B$33="","",$B$33)</f>
        <v>74.001999999999995</v>
      </c>
      <c r="AM145" s="16">
        <v>1.3899999670684338E-2</v>
      </c>
      <c r="AN145" s="16">
        <v>0.84719997644424438</v>
      </c>
      <c r="AO145" s="16">
        <v>0.35980001091957092</v>
      </c>
      <c r="AP145" s="16">
        <v>0.47220000624656677</v>
      </c>
      <c r="AQ145" s="16">
        <v>0.12169999629259109</v>
      </c>
      <c r="AR145" s="16">
        <v>0.40119999647140503</v>
      </c>
      <c r="AS145" s="16">
        <v>0.31630000472068787</v>
      </c>
      <c r="AT145" s="16">
        <v>0.99750000238418579</v>
      </c>
      <c r="AU145" s="16">
        <v>0.61140000820159912</v>
      </c>
      <c r="AV145" s="16">
        <v>0.98509997129440308</v>
      </c>
      <c r="AW145" s="16">
        <v>0.65560001134872437</v>
      </c>
      <c r="AX145" s="16">
        <v>0.95639997720718384</v>
      </c>
      <c r="AY145" s="16">
        <v>5.429999902844429E-2</v>
      </c>
      <c r="AZ145" s="16">
        <v>0.94739997386932373</v>
      </c>
      <c r="BA145" s="16">
        <v>0.14489999413490295</v>
      </c>
      <c r="BB145" s="16">
        <v>0.60979998111724854</v>
      </c>
      <c r="BC145" s="16">
        <v>0.98000001907348633</v>
      </c>
      <c r="BU145" s="16">
        <v>0.11140000075101852</v>
      </c>
      <c r="BV145" s="16">
        <v>0.17270000278949738</v>
      </c>
      <c r="BW145" s="16">
        <v>0.15479999780654907</v>
      </c>
      <c r="BX145" s="16">
        <v>0.89740002155303955</v>
      </c>
      <c r="BY145" s="16">
        <v>4.0399998426437378E-2</v>
      </c>
      <c r="BZ145" s="16">
        <v>0.18659999966621399</v>
      </c>
      <c r="CA145" s="16">
        <v>0.96009999513626099</v>
      </c>
      <c r="CB145" s="16">
        <v>0.19079999625682831</v>
      </c>
      <c r="CC145" s="16">
        <v>0.2824999988079071</v>
      </c>
      <c r="CD145" s="16">
        <v>0.34349998831748962</v>
      </c>
      <c r="CE145" s="16">
        <v>141</v>
      </c>
      <c r="CF145" s="16">
        <f t="shared" si="72"/>
        <v>74.003</v>
      </c>
      <c r="CG145" s="16">
        <f t="shared" si="79"/>
        <v>141</v>
      </c>
      <c r="CH145" s="16">
        <f t="shared" si="73"/>
        <v>0.57111098050041842</v>
      </c>
      <c r="CI145" s="16">
        <f t="shared" si="74"/>
        <v>0.42888901949958158</v>
      </c>
      <c r="CJ145" s="16">
        <f t="shared" si="75"/>
        <v>0.54599106050547896</v>
      </c>
      <c r="CK145" s="16">
        <f t="shared" si="76"/>
        <v>-327.45615714093833</v>
      </c>
      <c r="CL145" s="16">
        <f t="shared" si="77"/>
        <v>0.15579059644965043</v>
      </c>
      <c r="CM145" s="16">
        <v>9.0199999511241913E-2</v>
      </c>
      <c r="CN145" s="16">
        <v>0.24789999425411224</v>
      </c>
      <c r="CO145" s="16">
        <v>1.8699999898672104E-2</v>
      </c>
      <c r="CP145" s="16">
        <v>0.6622999906539917</v>
      </c>
      <c r="CQ145" s="16">
        <v>0.80119997262954712</v>
      </c>
      <c r="CR145" s="16">
        <v>0.36340001225471497</v>
      </c>
      <c r="CS145" s="16">
        <v>0.17749999463558197</v>
      </c>
      <c r="CT145" s="16">
        <v>0.92049998044967651</v>
      </c>
      <c r="CU145" s="16">
        <v>7.2499997913837433E-2</v>
      </c>
      <c r="CV145" s="16">
        <v>0.66100001335144043</v>
      </c>
    </row>
    <row r="146" spans="22:100" x14ac:dyDescent="0.35">
      <c r="V146" s="16">
        <v>142</v>
      </c>
      <c r="W146" s="16">
        <f t="shared" si="78"/>
        <v>73.995999999999995</v>
      </c>
      <c r="X146" s="16">
        <f t="shared" si="70"/>
        <v>0</v>
      </c>
      <c r="Y146" s="16">
        <f t="shared" si="71"/>
        <v>0</v>
      </c>
      <c r="AE146" s="27" t="s">
        <v>134</v>
      </c>
      <c r="AF146" s="27">
        <f>IF($B$52="","",$B$52)</f>
        <v>74.010000000000005</v>
      </c>
      <c r="AI146" s="27">
        <f>IF($C$40="","",$C$40)</f>
        <v>73.998000000000005</v>
      </c>
      <c r="AL146" s="27">
        <f>IF($C$33="","",$C$33)</f>
        <v>73.995999999999995</v>
      </c>
      <c r="AM146" s="16">
        <v>0.19979999959468842</v>
      </c>
      <c r="AN146" s="16">
        <v>0.3578999936580658</v>
      </c>
      <c r="AO146" s="16">
        <v>0.49790000915527344</v>
      </c>
      <c r="AP146" s="16">
        <v>0.42199999094009399</v>
      </c>
      <c r="AQ146" s="16">
        <v>5.4800000041723251E-2</v>
      </c>
      <c r="AR146" s="16">
        <v>0.62889999151229858</v>
      </c>
      <c r="AS146" s="16">
        <v>0.42629998922348022</v>
      </c>
      <c r="AT146" s="16">
        <v>0.66269999742507935</v>
      </c>
      <c r="AU146" s="16">
        <v>0.50590002536773682</v>
      </c>
      <c r="AV146" s="16">
        <v>6.399999838322401E-3</v>
      </c>
      <c r="AW146" s="16">
        <v>0.35159999132156372</v>
      </c>
      <c r="AX146" s="16">
        <v>0.96289998292922974</v>
      </c>
      <c r="AY146" s="16">
        <v>0.62580001354217529</v>
      </c>
      <c r="AZ146" s="16">
        <v>0.8343999981880188</v>
      </c>
      <c r="BA146" s="16">
        <v>0.55440002679824829</v>
      </c>
      <c r="BB146" s="16">
        <v>0.54430001974105835</v>
      </c>
      <c r="BC146" s="16">
        <v>0.56260001659393311</v>
      </c>
      <c r="BU146" s="16">
        <v>0.78890001773834229</v>
      </c>
      <c r="BV146" s="16">
        <v>0.67599999904632568</v>
      </c>
      <c r="BW146" s="16">
        <v>0.91200000047683716</v>
      </c>
      <c r="BX146" s="16">
        <v>0.20000000298023224</v>
      </c>
      <c r="BY146" s="16">
        <v>0.28529998660087585</v>
      </c>
      <c r="BZ146" s="16">
        <v>0.36880001425743103</v>
      </c>
      <c r="CA146" s="16">
        <v>0.53780001401901245</v>
      </c>
      <c r="CB146" s="16">
        <v>0.45960000157356262</v>
      </c>
      <c r="CC146" s="16">
        <v>0.34560000896453857</v>
      </c>
      <c r="CD146" s="16">
        <v>0.92059999704360962</v>
      </c>
      <c r="CE146" s="16">
        <v>142</v>
      </c>
      <c r="CF146" s="16">
        <f t="shared" si="72"/>
        <v>74.003</v>
      </c>
      <c r="CG146" s="16">
        <f t="shared" si="79"/>
        <v>142</v>
      </c>
      <c r="CH146" s="16">
        <f t="shared" si="73"/>
        <v>0.57111098050041842</v>
      </c>
      <c r="CI146" s="16">
        <f t="shared" si="74"/>
        <v>0.42888901949958158</v>
      </c>
      <c r="CJ146" s="16">
        <f t="shared" si="75"/>
        <v>0.54599106050547896</v>
      </c>
      <c r="CK146" s="16">
        <f t="shared" si="76"/>
        <v>-329.78680594621193</v>
      </c>
      <c r="CL146" s="16">
        <f t="shared" si="77"/>
        <v>0.16593149374485777</v>
      </c>
      <c r="CM146" s="16">
        <v>0.93440002202987671</v>
      </c>
      <c r="CN146" s="16">
        <v>0.3635999858379364</v>
      </c>
      <c r="CO146" s="16">
        <v>0.60170000791549683</v>
      </c>
      <c r="CP146" s="16">
        <v>0.49810001254081726</v>
      </c>
      <c r="CQ146" s="16">
        <v>0.41409999132156372</v>
      </c>
      <c r="CR146" s="16">
        <v>0.5382000207901001</v>
      </c>
      <c r="CS146" s="16">
        <v>0.48739999532699585</v>
      </c>
      <c r="CT146" s="16">
        <v>0.8629000186920166</v>
      </c>
      <c r="CU146" s="16">
        <v>0.50459998846054077</v>
      </c>
      <c r="CV146" s="16">
        <v>0.96219998598098755</v>
      </c>
    </row>
    <row r="147" spans="22:100" x14ac:dyDescent="0.35">
      <c r="V147" s="27">
        <v>143</v>
      </c>
      <c r="W147" s="16">
        <f t="shared" si="78"/>
        <v>73.992999999999995</v>
      </c>
      <c r="X147" s="16">
        <f t="shared" si="70"/>
        <v>0</v>
      </c>
      <c r="Y147" s="16">
        <f t="shared" si="71"/>
        <v>0</v>
      </c>
      <c r="AF147" s="27">
        <f>IF($C$52="","",$C$52)</f>
        <v>73.989000000000004</v>
      </c>
      <c r="AH147" s="27"/>
      <c r="AI147" s="27">
        <f>IF($D$40="","",$D$40)</f>
        <v>73.994</v>
      </c>
      <c r="AK147" s="27"/>
      <c r="AL147" s="27">
        <f>IF($D$33="","",$D$33)</f>
        <v>73.992999999999995</v>
      </c>
      <c r="AM147" s="16">
        <v>0.37860000133514404</v>
      </c>
      <c r="AN147" s="16">
        <v>0.94929999113082886</v>
      </c>
      <c r="AO147" s="16">
        <v>0.21529999375343323</v>
      </c>
      <c r="AP147" s="16">
        <v>0.17020000517368317</v>
      </c>
      <c r="AQ147" s="16">
        <v>0.98439997434616089</v>
      </c>
      <c r="AR147" s="16">
        <v>0.69279998540878296</v>
      </c>
      <c r="AS147" s="16">
        <v>0.55260002613067627</v>
      </c>
      <c r="AT147" s="16">
        <v>0.70539999008178711</v>
      </c>
      <c r="AU147" s="16">
        <v>0.98739999532699585</v>
      </c>
      <c r="AV147" s="16">
        <v>0.10769999772310257</v>
      </c>
      <c r="AW147" s="16">
        <v>0.28560000658035278</v>
      </c>
      <c r="AX147" s="16">
        <v>0.82300001382827759</v>
      </c>
      <c r="AY147" s="16">
        <v>0.93470001220703125</v>
      </c>
      <c r="AZ147" s="16">
        <v>0.61580002307891846</v>
      </c>
      <c r="BA147" s="16">
        <v>0.9617999792098999</v>
      </c>
      <c r="BB147" s="16">
        <v>0.44319999217987061</v>
      </c>
      <c r="BC147" s="16">
        <v>0.37790000438690186</v>
      </c>
      <c r="BU147" s="16">
        <v>0.60060000419616699</v>
      </c>
      <c r="BV147" s="16">
        <v>0.43819999694824219</v>
      </c>
      <c r="BW147" s="16">
        <v>0.90880000591278076</v>
      </c>
      <c r="BX147" s="16">
        <v>0.73379999399185181</v>
      </c>
      <c r="BY147" s="16">
        <v>0.98610001802444458</v>
      </c>
      <c r="BZ147" s="16">
        <v>0.73489999771118164</v>
      </c>
      <c r="CA147" s="16">
        <v>0.90859997272491455</v>
      </c>
      <c r="CB147" s="16">
        <v>0.31479999423027039</v>
      </c>
      <c r="CC147" s="16">
        <v>0.75230002403259277</v>
      </c>
      <c r="CD147" s="16">
        <v>0.15940000116825104</v>
      </c>
      <c r="CE147" s="16">
        <v>143</v>
      </c>
      <c r="CF147" s="16">
        <f t="shared" si="72"/>
        <v>74.003</v>
      </c>
      <c r="CG147" s="16">
        <f t="shared" si="79"/>
        <v>143</v>
      </c>
      <c r="CH147" s="16">
        <f t="shared" si="73"/>
        <v>0.57111098050041842</v>
      </c>
      <c r="CI147" s="16">
        <f t="shared" si="74"/>
        <v>0.42888901949958158</v>
      </c>
      <c r="CJ147" s="16">
        <f t="shared" si="75"/>
        <v>0.54599106050547896</v>
      </c>
      <c r="CK147" s="16">
        <f t="shared" si="76"/>
        <v>-332.11745475148552</v>
      </c>
      <c r="CL147" s="16">
        <f t="shared" si="77"/>
        <v>0.17608948427641777</v>
      </c>
      <c r="CM147" s="16">
        <v>0.71640002727508545</v>
      </c>
      <c r="CN147" s="16">
        <v>0.89759999513626099</v>
      </c>
      <c r="CO147" s="16">
        <v>0.2354000061750412</v>
      </c>
      <c r="CP147" s="16">
        <v>0.26480001211166382</v>
      </c>
      <c r="CQ147" s="16">
        <v>0.98549997806549072</v>
      </c>
      <c r="CR147" s="16">
        <v>0.58459997177124023</v>
      </c>
      <c r="CS147" s="16">
        <v>0.94110000133514404</v>
      </c>
      <c r="CT147" s="16">
        <v>9.7199998795986176E-2</v>
      </c>
      <c r="CU147" s="16">
        <v>0.88980001211166382</v>
      </c>
      <c r="CV147" s="16">
        <v>0.91680002212524414</v>
      </c>
    </row>
    <row r="148" spans="22:100" x14ac:dyDescent="0.35">
      <c r="V148" s="16">
        <v>144</v>
      </c>
      <c r="W148" s="16">
        <f t="shared" si="78"/>
        <v>74.015000000000001</v>
      </c>
      <c r="X148" s="16">
        <f t="shared" si="70"/>
        <v>0</v>
      </c>
      <c r="Y148" s="16">
        <f t="shared" si="71"/>
        <v>0</v>
      </c>
      <c r="AE148" s="27"/>
      <c r="AF148" s="27">
        <f>IF($D$52="","",$D$52)</f>
        <v>73.989999999999995</v>
      </c>
      <c r="AH148" s="27"/>
      <c r="AI148" s="27">
        <f>IF($E$40="","",$E$40)</f>
        <v>73.995000000000005</v>
      </c>
      <c r="AK148" s="27"/>
      <c r="AL148" s="27">
        <f>IF($E$33="","",$E$33)</f>
        <v>74.015000000000001</v>
      </c>
      <c r="AM148" s="16">
        <v>5.9300001710653305E-2</v>
      </c>
      <c r="AN148" s="16">
        <v>0.64920002222061157</v>
      </c>
      <c r="AO148" s="16">
        <v>0.76440000534057617</v>
      </c>
      <c r="AP148" s="16">
        <v>0.95139998197555542</v>
      </c>
      <c r="AQ148" s="16">
        <v>0.23019999265670776</v>
      </c>
      <c r="AR148" s="16">
        <v>0.56260001659393311</v>
      </c>
      <c r="AS148" s="16">
        <v>0.99610000848770142</v>
      </c>
      <c r="AT148" s="16">
        <v>0.59060001373291016</v>
      </c>
      <c r="AU148" s="16">
        <v>0.55970001220703125</v>
      </c>
      <c r="AV148" s="16">
        <v>8.190000057220459E-2</v>
      </c>
      <c r="AW148" s="16">
        <v>0.164000004529953</v>
      </c>
      <c r="AX148" s="16">
        <v>0.15950000286102295</v>
      </c>
      <c r="AY148" s="16">
        <v>0.88550001382827759</v>
      </c>
      <c r="AZ148" s="16">
        <v>0.2572999894618988</v>
      </c>
      <c r="BA148" s="16">
        <v>0.4302000105381012</v>
      </c>
      <c r="BB148" s="16">
        <v>0.23409999907016754</v>
      </c>
      <c r="BC148" s="16">
        <v>0.29199999570846558</v>
      </c>
      <c r="BU148" s="16">
        <v>0.4424000084400177</v>
      </c>
      <c r="BV148" s="16">
        <v>0.76330000162124634</v>
      </c>
      <c r="BW148" s="16">
        <v>0.25720000267028809</v>
      </c>
      <c r="BX148" s="16">
        <v>9.2799998819828033E-2</v>
      </c>
      <c r="BY148" s="16">
        <v>0.57160001993179321</v>
      </c>
      <c r="BZ148" s="16">
        <v>0.36599999666213989</v>
      </c>
      <c r="CA148" s="16">
        <v>0.72780001163482666</v>
      </c>
      <c r="CB148" s="16">
        <v>9.5299996435642242E-2</v>
      </c>
      <c r="CC148" s="16">
        <v>0.57120001316070557</v>
      </c>
      <c r="CD148" s="16">
        <v>0.59600001573562622</v>
      </c>
      <c r="CE148" s="16">
        <v>144</v>
      </c>
      <c r="CF148" s="16">
        <f t="shared" si="72"/>
        <v>74.003</v>
      </c>
      <c r="CG148" s="16">
        <f t="shared" si="79"/>
        <v>144</v>
      </c>
      <c r="CH148" s="16">
        <f t="shared" si="73"/>
        <v>0.57111098050041842</v>
      </c>
      <c r="CI148" s="16">
        <f t="shared" si="74"/>
        <v>0.42888901949958158</v>
      </c>
      <c r="CJ148" s="16">
        <f t="shared" si="75"/>
        <v>0.54599106050547896</v>
      </c>
      <c r="CK148" s="16">
        <f t="shared" si="76"/>
        <v>-334.44810355675912</v>
      </c>
      <c r="CL148" s="16">
        <f t="shared" si="77"/>
        <v>0.18626567759606852</v>
      </c>
      <c r="CM148" s="16">
        <v>0.60130000114440918</v>
      </c>
      <c r="CN148" s="16">
        <v>3.359999880194664E-2</v>
      </c>
      <c r="CO148" s="16">
        <v>0.32980000972747803</v>
      </c>
      <c r="CP148" s="16">
        <v>0.8497999906539917</v>
      </c>
      <c r="CQ148" s="16">
        <v>0.50139999389648438</v>
      </c>
      <c r="CR148" s="16">
        <v>0.59939998388290405</v>
      </c>
      <c r="CS148" s="16">
        <v>8.4799997508525848E-2</v>
      </c>
      <c r="CT148" s="16">
        <v>0.47769999504089355</v>
      </c>
      <c r="CU148" s="16">
        <v>0.18919999897480011</v>
      </c>
      <c r="CV148" s="16">
        <v>7.1299999952316284E-2</v>
      </c>
    </row>
    <row r="149" spans="22:100" x14ac:dyDescent="0.35">
      <c r="V149" s="27">
        <v>145</v>
      </c>
      <c r="W149" s="16">
        <f t="shared" si="78"/>
        <v>74.009</v>
      </c>
      <c r="X149" s="16">
        <f t="shared" si="70"/>
        <v>0</v>
      </c>
      <c r="Y149" s="16">
        <f t="shared" si="71"/>
        <v>0</v>
      </c>
      <c r="AE149" s="27" t="s">
        <v>135</v>
      </c>
      <c r="AF149" s="27">
        <f>IF($B$53="","",$B$53)</f>
        <v>74.015000000000001</v>
      </c>
      <c r="AH149" s="27" t="s">
        <v>123</v>
      </c>
      <c r="AI149" s="27">
        <f>IF($B$41="","",$B$41)</f>
        <v>74.004000000000005</v>
      </c>
      <c r="AK149" s="27"/>
      <c r="AL149" s="27">
        <f>IF($F$33="","",$F$33)</f>
        <v>74.009</v>
      </c>
      <c r="AM149" s="16">
        <v>0.31270000338554382</v>
      </c>
      <c r="AN149" s="16">
        <v>0.11240000277757645</v>
      </c>
      <c r="AO149" s="16">
        <v>0.57940000295639038</v>
      </c>
      <c r="AP149" s="16">
        <v>0.26809999346733093</v>
      </c>
      <c r="AQ149" s="16">
        <v>0.87019997835159302</v>
      </c>
      <c r="AR149" s="16">
        <v>0.24670000374317169</v>
      </c>
      <c r="AS149" s="16">
        <v>5.59999980032444E-3</v>
      </c>
      <c r="AT149" s="16">
        <v>0.75139999389648438</v>
      </c>
      <c r="AU149" s="16">
        <v>0.38429999351501465</v>
      </c>
      <c r="AV149" s="16">
        <v>6.2300000339746475E-2</v>
      </c>
      <c r="AW149" s="16">
        <v>0.73589998483657837</v>
      </c>
      <c r="AX149" s="16">
        <v>0.27950000762939453</v>
      </c>
      <c r="AY149" s="16">
        <v>0.89300000667572021</v>
      </c>
      <c r="AZ149" s="16">
        <v>0.50709998607635498</v>
      </c>
      <c r="BA149" s="16">
        <v>0.73860001564025879</v>
      </c>
      <c r="BB149" s="16">
        <v>0.50989997386932373</v>
      </c>
      <c r="BC149" s="16">
        <v>0.73629999160766602</v>
      </c>
      <c r="BU149" s="16">
        <v>0.71219998598098755</v>
      </c>
      <c r="BV149" s="16">
        <v>0.2621999979019165</v>
      </c>
      <c r="BW149" s="16">
        <v>0.70999997854232788</v>
      </c>
      <c r="BX149" s="16">
        <v>0.26080000400543213</v>
      </c>
      <c r="BY149" s="16">
        <v>0.36390000581741333</v>
      </c>
      <c r="BZ149" s="16">
        <v>0.47540000081062317</v>
      </c>
      <c r="CA149" s="16">
        <v>0.81599998474121094</v>
      </c>
      <c r="CB149" s="16">
        <v>0.95670002698898315</v>
      </c>
      <c r="CC149" s="16">
        <v>0.48420000076293945</v>
      </c>
      <c r="CD149" s="16">
        <v>0.73960000276565552</v>
      </c>
      <c r="CE149" s="16">
        <v>145</v>
      </c>
      <c r="CF149" s="16">
        <f t="shared" si="72"/>
        <v>74.004000000000005</v>
      </c>
      <c r="CG149" s="16">
        <f t="shared" si="79"/>
        <v>145</v>
      </c>
      <c r="CH149" s="16">
        <f t="shared" si="73"/>
        <v>0.60928301151962183</v>
      </c>
      <c r="CI149" s="16">
        <f t="shared" si="74"/>
        <v>0.39071698848037817</v>
      </c>
      <c r="CJ149" s="16">
        <f t="shared" si="75"/>
        <v>0.54599106050547896</v>
      </c>
      <c r="CK149" s="16">
        <f t="shared" si="76"/>
        <v>-318.08064816386457</v>
      </c>
      <c r="CL149" s="16">
        <f t="shared" si="77"/>
        <v>0.19646119678005675</v>
      </c>
      <c r="CM149" s="16">
        <v>0.39759999513626099</v>
      </c>
      <c r="CN149" s="16">
        <v>0.33910000324249268</v>
      </c>
      <c r="CO149" s="16">
        <v>0.20559999346733093</v>
      </c>
      <c r="CP149" s="16">
        <v>0.22020000219345093</v>
      </c>
      <c r="CQ149" s="16">
        <v>0.27129998803138733</v>
      </c>
      <c r="CR149" s="16">
        <v>2.0899999886751175E-2</v>
      </c>
      <c r="CS149" s="16">
        <v>0.50120002031326294</v>
      </c>
      <c r="CT149" s="16">
        <v>0.56019997596740723</v>
      </c>
      <c r="CU149" s="16">
        <v>0.82099997997283936</v>
      </c>
      <c r="CV149" s="16">
        <v>0.9132000207901001</v>
      </c>
    </row>
    <row r="150" spans="22:100" x14ac:dyDescent="0.35">
      <c r="V150" s="16">
        <v>146</v>
      </c>
      <c r="W150" s="16">
        <f t="shared" si="78"/>
        <v>73.992000000000004</v>
      </c>
      <c r="X150" s="16">
        <f t="shared" si="70"/>
        <v>0</v>
      </c>
      <c r="Y150" s="16">
        <f t="shared" si="71"/>
        <v>0</v>
      </c>
      <c r="AF150" s="27">
        <f>IF($C$53="","",$C$53)</f>
        <v>74.007999999999996</v>
      </c>
      <c r="AI150" s="27">
        <f>IF($C$41="","",$C$41)</f>
        <v>74</v>
      </c>
      <c r="AK150" s="27" t="s">
        <v>116</v>
      </c>
      <c r="AL150" s="27">
        <f>IF($B$34="","",$B$34)</f>
        <v>73.992000000000004</v>
      </c>
      <c r="AM150" s="16">
        <v>0.45070001482963562</v>
      </c>
      <c r="AN150" s="16">
        <v>8.2999996840953827E-2</v>
      </c>
      <c r="AO150" s="16">
        <v>0.38839998841285706</v>
      </c>
      <c r="AP150" s="16">
        <v>5.2700001746416092E-2</v>
      </c>
      <c r="AQ150" s="16">
        <v>0.75580000877380371</v>
      </c>
      <c r="AR150" s="16">
        <v>0.24609999358654022</v>
      </c>
      <c r="AS150" s="16">
        <v>0.91420000791549683</v>
      </c>
      <c r="AT150" s="16">
        <v>0.68070000410079956</v>
      </c>
      <c r="AU150" s="16">
        <v>0.50599998235702515</v>
      </c>
      <c r="AV150" s="16">
        <v>0.34360000491142273</v>
      </c>
      <c r="AW150" s="16">
        <v>0.82810002565383911</v>
      </c>
      <c r="AX150" s="16">
        <v>0.57029998302459717</v>
      </c>
      <c r="AY150" s="16">
        <v>0.19390000402927399</v>
      </c>
      <c r="AZ150" s="16">
        <v>0.45980000495910645</v>
      </c>
      <c r="BA150" s="16">
        <v>0.18960000574588776</v>
      </c>
      <c r="BB150" s="16">
        <v>0.60509997606277466</v>
      </c>
      <c r="BC150" s="16">
        <v>0.98119997978210449</v>
      </c>
      <c r="BU150" s="16">
        <v>0.10999999940395355</v>
      </c>
      <c r="BV150" s="16">
        <v>0.95240002870559692</v>
      </c>
      <c r="BW150" s="16">
        <v>0.86339998245239258</v>
      </c>
      <c r="BX150" s="16">
        <v>0.50340002775192261</v>
      </c>
      <c r="BY150" s="16">
        <v>0.40209999680519104</v>
      </c>
      <c r="BZ150" s="16">
        <v>0.43779999017715454</v>
      </c>
      <c r="CA150" s="16">
        <v>0.57249999046325684</v>
      </c>
      <c r="CB150" s="16">
        <v>0.13040000200271606</v>
      </c>
      <c r="CC150" s="16">
        <v>0.50849997997283936</v>
      </c>
      <c r="CD150" s="16">
        <v>0.40610000491142273</v>
      </c>
      <c r="CE150" s="16">
        <v>146</v>
      </c>
      <c r="CF150" s="16">
        <f t="shared" si="72"/>
        <v>74.004000000000005</v>
      </c>
      <c r="CG150" s="16">
        <f t="shared" si="79"/>
        <v>146</v>
      </c>
      <c r="CH150" s="16">
        <f t="shared" si="73"/>
        <v>0.60928301151962183</v>
      </c>
      <c r="CI150" s="16">
        <f t="shared" si="74"/>
        <v>0.39071698848037817</v>
      </c>
      <c r="CJ150" s="16">
        <f t="shared" si="75"/>
        <v>0.54599106050547896</v>
      </c>
      <c r="CK150" s="16">
        <f t="shared" si="76"/>
        <v>-320.28189832416814</v>
      </c>
      <c r="CL150" s="16">
        <f t="shared" si="77"/>
        <v>0.20667717936102731</v>
      </c>
      <c r="CM150" s="16">
        <v>5.5700000375509262E-2</v>
      </c>
      <c r="CN150" s="16">
        <v>0.76700001955032349</v>
      </c>
      <c r="CO150" s="16">
        <v>0.59030002355575562</v>
      </c>
      <c r="CP150" s="16">
        <v>0.43610000610351563</v>
      </c>
      <c r="CQ150" s="16">
        <v>0.3887999951839447</v>
      </c>
      <c r="CR150" s="16">
        <v>0.74819999933242798</v>
      </c>
      <c r="CS150" s="16">
        <v>0.95440000295639038</v>
      </c>
      <c r="CT150" s="16">
        <v>0.67019999027252197</v>
      </c>
      <c r="CU150" s="16">
        <v>0.95719999074935913</v>
      </c>
      <c r="CV150" s="16">
        <v>0.48080000281333923</v>
      </c>
    </row>
    <row r="151" spans="22:100" x14ac:dyDescent="0.35">
      <c r="V151" s="27">
        <v>147</v>
      </c>
      <c r="W151" s="16">
        <f t="shared" si="78"/>
        <v>74.007000000000005</v>
      </c>
      <c r="X151" s="16">
        <f t="shared" si="70"/>
        <v>0</v>
      </c>
      <c r="Y151" s="16">
        <f t="shared" si="71"/>
        <v>0</v>
      </c>
      <c r="AE151" s="27"/>
      <c r="AF151" s="27">
        <f>IF($D$53="","",$D$53)</f>
        <v>73.992999999999995</v>
      </c>
      <c r="AH151" s="27"/>
      <c r="AI151" s="27">
        <f>IF($D$41="","",$D$41)</f>
        <v>74.007000000000005</v>
      </c>
      <c r="AL151" s="27">
        <f>IF($C$34="","",$C$34)</f>
        <v>74.007000000000005</v>
      </c>
      <c r="AM151" s="16">
        <v>0.69359999895095825</v>
      </c>
      <c r="AN151" s="16">
        <v>0.89240002632141113</v>
      </c>
      <c r="AO151" s="16">
        <v>0.22139999270439148</v>
      </c>
      <c r="AP151" s="16">
        <v>0.14560000598430634</v>
      </c>
      <c r="AQ151" s="16">
        <v>0.57740002870559692</v>
      </c>
      <c r="AR151" s="16">
        <v>0.85650002956390381</v>
      </c>
      <c r="AS151" s="16">
        <v>0.73259997367858887</v>
      </c>
      <c r="AT151" s="16">
        <v>0.65109997987747192</v>
      </c>
      <c r="AU151" s="16">
        <v>0.19280000030994415</v>
      </c>
      <c r="AV151" s="16">
        <v>0.86409997940063477</v>
      </c>
      <c r="AW151" s="16">
        <v>0.39879998564720154</v>
      </c>
      <c r="AX151" s="16">
        <v>0.83660000562667847</v>
      </c>
      <c r="AY151" s="16">
        <v>0.33480000495910645</v>
      </c>
      <c r="AZ151" s="16">
        <v>0.59259998798370361</v>
      </c>
      <c r="BA151" s="16">
        <v>0.99959999322891235</v>
      </c>
      <c r="BB151" s="16">
        <v>0.92500001192092896</v>
      </c>
      <c r="BC151" s="16">
        <v>0.6470000147819519</v>
      </c>
      <c r="BU151" s="16">
        <v>0.83270001411437988</v>
      </c>
      <c r="BV151" s="16">
        <v>0.17299999296665192</v>
      </c>
      <c r="BW151" s="16">
        <v>0.91100001335144043</v>
      </c>
      <c r="BX151" s="16">
        <v>0.60769999027252197</v>
      </c>
      <c r="BY151" s="16">
        <v>0.2231999933719635</v>
      </c>
      <c r="BZ151" s="16">
        <v>0.94690001010894775</v>
      </c>
      <c r="CA151" s="16">
        <v>2.6000000070780516E-3</v>
      </c>
      <c r="CB151" s="16">
        <v>0.34279999136924744</v>
      </c>
      <c r="CC151" s="16">
        <v>0.23790000379085541</v>
      </c>
      <c r="CD151" s="16">
        <v>0.49300000071525574</v>
      </c>
      <c r="CE151" s="16">
        <v>147</v>
      </c>
      <c r="CF151" s="16">
        <f t="shared" si="72"/>
        <v>74.004000000000005</v>
      </c>
      <c r="CG151" s="16">
        <f t="shared" si="79"/>
        <v>147</v>
      </c>
      <c r="CH151" s="16">
        <f t="shared" si="73"/>
        <v>0.60928301151962183</v>
      </c>
      <c r="CI151" s="16">
        <f t="shared" si="74"/>
        <v>0.39071698848037817</v>
      </c>
      <c r="CJ151" s="16">
        <f t="shared" si="75"/>
        <v>0.58464322354394516</v>
      </c>
      <c r="CK151" s="16">
        <f t="shared" si="76"/>
        <v>-302.44218757576795</v>
      </c>
      <c r="CL151" s="16">
        <f t="shared" si="77"/>
        <v>0.21691477828874328</v>
      </c>
      <c r="CM151" s="16">
        <v>0.84399998188018799</v>
      </c>
      <c r="CN151" s="16">
        <v>0.62949997186660767</v>
      </c>
      <c r="CO151" s="16">
        <v>0.1956000030040741</v>
      </c>
      <c r="CP151" s="16">
        <v>0.4171999990940094</v>
      </c>
      <c r="CQ151" s="16">
        <v>0.93029999732971191</v>
      </c>
      <c r="CR151" s="16">
        <v>4.4599998742341995E-2</v>
      </c>
      <c r="CS151" s="16">
        <v>0.17779999971389771</v>
      </c>
      <c r="CT151" s="16">
        <v>3.7000000476837158E-2</v>
      </c>
      <c r="CU151" s="16">
        <v>0.62099999189376831</v>
      </c>
      <c r="CV151" s="16">
        <v>0.57249999046325684</v>
      </c>
    </row>
    <row r="152" spans="22:100" x14ac:dyDescent="0.35">
      <c r="V152" s="16">
        <v>148</v>
      </c>
      <c r="W152" s="16">
        <f t="shared" si="78"/>
        <v>74.015000000000001</v>
      </c>
      <c r="X152" s="16">
        <f t="shared" si="70"/>
        <v>0</v>
      </c>
      <c r="Y152" s="16">
        <f t="shared" si="71"/>
        <v>0</v>
      </c>
      <c r="AE152" s="27" t="s">
        <v>136</v>
      </c>
      <c r="AF152" s="27">
        <f>IF($B$54="","",$B$54)</f>
        <v>73.981999999999999</v>
      </c>
      <c r="AH152" s="27"/>
      <c r="AI152" s="27">
        <f>IF($E$41="","",$E$41)</f>
        <v>74</v>
      </c>
      <c r="AK152" s="27"/>
      <c r="AL152" s="27">
        <f>IF($D$34="","",$D$34)</f>
        <v>74.015000000000001</v>
      </c>
      <c r="AM152" s="16">
        <v>4.4700000435113907E-2</v>
      </c>
      <c r="AN152" s="16">
        <v>0.33520001173019409</v>
      </c>
      <c r="AO152" s="16">
        <v>0.28029999136924744</v>
      </c>
      <c r="AP152" s="16">
        <v>0.18260000646114349</v>
      </c>
      <c r="AQ152" s="16">
        <v>0.69989997148513794</v>
      </c>
      <c r="AR152" s="16">
        <v>0.16269999742507935</v>
      </c>
      <c r="AS152" s="16">
        <v>0.66809999942779541</v>
      </c>
      <c r="AT152" s="16">
        <v>0.65799999237060547</v>
      </c>
      <c r="AU152" s="16">
        <v>0.60699999332427979</v>
      </c>
      <c r="AV152" s="16">
        <v>0.69169998168945313</v>
      </c>
      <c r="AW152" s="16">
        <v>0.58039999008178711</v>
      </c>
      <c r="AX152" s="16">
        <v>0.67330002784729004</v>
      </c>
      <c r="AY152" s="16">
        <v>0.55460000038146973</v>
      </c>
      <c r="AZ152" s="16">
        <v>0.11869999766349792</v>
      </c>
      <c r="BA152" s="16">
        <v>0.73989999294281006</v>
      </c>
      <c r="BB152" s="16">
        <v>0.12280000001192093</v>
      </c>
      <c r="BC152" s="16">
        <v>0.6721000075340271</v>
      </c>
      <c r="BU152" s="16">
        <v>0.13199999928474426</v>
      </c>
      <c r="BV152" s="16">
        <v>0.41080000996589661</v>
      </c>
      <c r="BW152" s="16">
        <v>0.66589999198913574</v>
      </c>
      <c r="BX152" s="16">
        <v>0.31360000371932983</v>
      </c>
      <c r="BY152" s="16">
        <v>6.8800002336502075E-2</v>
      </c>
      <c r="BZ152" s="16">
        <v>0.89550000429153442</v>
      </c>
      <c r="CA152" s="16">
        <v>0.57630002498626709</v>
      </c>
      <c r="CB152" s="16">
        <v>0.73890000581741333</v>
      </c>
      <c r="CC152" s="16">
        <v>0.57349997758865356</v>
      </c>
      <c r="CD152" s="16">
        <v>0.28970000147819519</v>
      </c>
      <c r="CE152" s="16">
        <v>148</v>
      </c>
      <c r="CF152" s="16">
        <f t="shared" si="72"/>
        <v>74.004000000000005</v>
      </c>
      <c r="CG152" s="16">
        <f t="shared" si="79"/>
        <v>148</v>
      </c>
      <c r="CH152" s="16">
        <f t="shared" si="73"/>
        <v>0.60928301151962183</v>
      </c>
      <c r="CI152" s="16">
        <f t="shared" si="74"/>
        <v>0.39071698848037817</v>
      </c>
      <c r="CJ152" s="16">
        <f t="shared" si="75"/>
        <v>0.58464322354394516</v>
      </c>
      <c r="CK152" s="16">
        <f t="shared" si="76"/>
        <v>-304.50663936809406</v>
      </c>
      <c r="CL152" s="16">
        <f t="shared" si="77"/>
        <v>0.2271751629218573</v>
      </c>
      <c r="CM152" s="16">
        <v>0.91829997301101685</v>
      </c>
      <c r="CN152" s="16">
        <v>0.38890001177787781</v>
      </c>
      <c r="CO152" s="16">
        <v>0.84549999237060547</v>
      </c>
      <c r="CP152" s="16">
        <v>5.8100000023841858E-2</v>
      </c>
      <c r="CQ152" s="16">
        <v>0.1103999987244606</v>
      </c>
      <c r="CR152" s="16">
        <v>0.57050001621246338</v>
      </c>
      <c r="CS152" s="16">
        <v>0.27630001306533813</v>
      </c>
      <c r="CT152" s="16">
        <v>8.8200002908706665E-2</v>
      </c>
      <c r="CU152" s="16">
        <v>0.30259999632835388</v>
      </c>
      <c r="CV152" s="16">
        <v>0.39649999141693115</v>
      </c>
    </row>
    <row r="153" spans="22:100" x14ac:dyDescent="0.35">
      <c r="V153" s="27">
        <v>149</v>
      </c>
      <c r="W153" s="16">
        <f t="shared" si="78"/>
        <v>73.989000000000004</v>
      </c>
      <c r="X153" s="16">
        <f t="shared" si="70"/>
        <v>0</v>
      </c>
      <c r="Y153" s="16">
        <f t="shared" si="71"/>
        <v>0</v>
      </c>
      <c r="AF153" s="27">
        <f>IF($C$54="","",$C$54)</f>
        <v>73.983999999999995</v>
      </c>
      <c r="AH153" s="27" t="s">
        <v>124</v>
      </c>
      <c r="AI153" s="27">
        <f>IF($B$42="","",$B$42)</f>
        <v>73.983000000000004</v>
      </c>
      <c r="AK153" s="27"/>
      <c r="AL153" s="27">
        <f>IF($E$34="","",$E$34)</f>
        <v>73.989000000000004</v>
      </c>
      <c r="AM153" s="16">
        <v>0.84060001373291016</v>
      </c>
      <c r="AN153" s="16">
        <v>0.51840001344680786</v>
      </c>
      <c r="AO153" s="16">
        <v>0.89190000295639038</v>
      </c>
      <c r="AP153" s="16">
        <v>0.23819999396800995</v>
      </c>
      <c r="AQ153" s="16">
        <v>0.73680001497268677</v>
      </c>
      <c r="AR153" s="16">
        <v>0.81650000810623169</v>
      </c>
      <c r="AS153" s="16">
        <v>0.28810000419616699</v>
      </c>
      <c r="AT153" s="16">
        <v>0.42879998683929443</v>
      </c>
      <c r="AU153" s="16">
        <v>0.27739998698234558</v>
      </c>
      <c r="AV153" s="16">
        <v>0.10710000246763229</v>
      </c>
      <c r="AW153" s="16">
        <v>0.92919999361038208</v>
      </c>
      <c r="AX153" s="16">
        <v>0.21680000424385071</v>
      </c>
      <c r="AY153" s="16">
        <v>2.9799999669194221E-2</v>
      </c>
      <c r="AZ153" s="16">
        <v>0.75050002336502075</v>
      </c>
      <c r="BA153" s="16">
        <v>0.5471000075340271</v>
      </c>
      <c r="BB153" s="16">
        <v>0.96869999170303345</v>
      </c>
      <c r="BC153" s="16">
        <v>0.2070000022649765</v>
      </c>
      <c r="BU153" s="16">
        <v>0.45489999651908875</v>
      </c>
      <c r="BV153" s="16">
        <v>0.37950000166893005</v>
      </c>
      <c r="BW153" s="16">
        <v>0.82260000705718994</v>
      </c>
      <c r="BX153" s="16">
        <v>2.9899999499320984E-2</v>
      </c>
      <c r="BY153" s="16">
        <v>0.23569999635219574</v>
      </c>
      <c r="BZ153" s="16">
        <v>0.82239997386932373</v>
      </c>
      <c r="CA153" s="16">
        <v>0.38769999146461487</v>
      </c>
      <c r="CB153" s="16">
        <v>0.90310001373291016</v>
      </c>
      <c r="CC153" s="16">
        <v>0.16040000319480896</v>
      </c>
      <c r="CD153" s="16">
        <v>0.66579997539520264</v>
      </c>
      <c r="CE153" s="16">
        <v>149</v>
      </c>
      <c r="CF153" s="16">
        <f t="shared" si="72"/>
        <v>74.004000000000005</v>
      </c>
      <c r="CG153" s="16">
        <f t="shared" si="79"/>
        <v>149</v>
      </c>
      <c r="CH153" s="16">
        <f t="shared" si="73"/>
        <v>0.60928301151962183</v>
      </c>
      <c r="CI153" s="16">
        <f t="shared" si="74"/>
        <v>0.39071698848037817</v>
      </c>
      <c r="CJ153" s="16">
        <f t="shared" si="75"/>
        <v>0.58464322354394516</v>
      </c>
      <c r="CK153" s="16">
        <f t="shared" si="76"/>
        <v>-306.57109116042011</v>
      </c>
      <c r="CL153" s="16">
        <f t="shared" si="77"/>
        <v>0.23745952005308596</v>
      </c>
      <c r="CM153" s="16">
        <v>0.25499999523162842</v>
      </c>
      <c r="CN153" s="16">
        <v>0.3580000102519989</v>
      </c>
      <c r="CO153" s="16">
        <v>0.87489998340606689</v>
      </c>
      <c r="CP153" s="16">
        <v>0.53420001268386841</v>
      </c>
      <c r="CQ153" s="16">
        <v>0.86400002241134644</v>
      </c>
      <c r="CR153" s="16">
        <v>0.13869999349117279</v>
      </c>
      <c r="CS153" s="16">
        <v>0.95990002155303955</v>
      </c>
      <c r="CT153" s="16">
        <v>0.24809999763965607</v>
      </c>
      <c r="CU153" s="16">
        <v>6.5399996936321259E-2</v>
      </c>
      <c r="CV153" s="16">
        <v>0.7555999755859375</v>
      </c>
    </row>
    <row r="154" spans="22:100" x14ac:dyDescent="0.35">
      <c r="V154" s="16">
        <v>150</v>
      </c>
      <c r="W154" s="16">
        <f t="shared" si="78"/>
        <v>74.013999999999996</v>
      </c>
      <c r="X154" s="16">
        <f t="shared" si="70"/>
        <v>0</v>
      </c>
      <c r="Y154" s="16">
        <f t="shared" si="71"/>
        <v>0</v>
      </c>
      <c r="AE154" s="27"/>
      <c r="AF154" s="27">
        <f>IF($D$54="","",$D$54)</f>
        <v>73.995000000000005</v>
      </c>
      <c r="AI154" s="27">
        <f>IF($C$42="","",$C$42)</f>
        <v>74.001999999999995</v>
      </c>
      <c r="AK154" s="27"/>
      <c r="AL154" s="27">
        <f>IF($F$34="","",$F$34)</f>
        <v>74.013999999999996</v>
      </c>
      <c r="AM154" s="16">
        <v>0.69630002975463867</v>
      </c>
      <c r="AN154" s="16">
        <v>0.5275999903678894</v>
      </c>
      <c r="AO154" s="16">
        <v>1.1400000192224979E-2</v>
      </c>
      <c r="AP154" s="16">
        <v>0.81410002708435059</v>
      </c>
      <c r="AQ154" s="16">
        <v>8.060000091791153E-2</v>
      </c>
      <c r="AR154" s="16">
        <v>0.94510000944137573</v>
      </c>
      <c r="AS154" s="16">
        <v>0.29699999094009399</v>
      </c>
      <c r="AT154" s="16">
        <v>0.59229999780654907</v>
      </c>
      <c r="AU154" s="16">
        <v>9.0999998152256012E-2</v>
      </c>
      <c r="AV154" s="16">
        <v>0.12909999489784241</v>
      </c>
      <c r="AW154" s="16">
        <v>0.34999999403953552</v>
      </c>
      <c r="AX154" s="16">
        <v>0.86930000782012939</v>
      </c>
      <c r="AY154" s="16">
        <v>0.20260000228881836</v>
      </c>
      <c r="AZ154" s="16">
        <v>0.21639999747276306</v>
      </c>
      <c r="BA154" s="16">
        <v>7.1699999272823334E-2</v>
      </c>
      <c r="BB154" s="16">
        <v>3.4000000450760126E-3</v>
      </c>
      <c r="BC154" s="16">
        <v>0.15330000221729279</v>
      </c>
      <c r="BU154" s="16">
        <v>0.63429999351501465</v>
      </c>
      <c r="BV154" s="16">
        <v>0.94739997386932373</v>
      </c>
      <c r="BW154" s="16">
        <v>0.67500001192092896</v>
      </c>
      <c r="BX154" s="16">
        <v>0.17970000207424164</v>
      </c>
      <c r="BY154" s="16">
        <v>0.54070001840591431</v>
      </c>
      <c r="BZ154" s="16">
        <v>1.9500000402331352E-2</v>
      </c>
      <c r="CA154" s="16">
        <v>0.33469998836517334</v>
      </c>
      <c r="CB154" s="16">
        <v>0.82190001010894775</v>
      </c>
      <c r="CC154" s="16">
        <v>1</v>
      </c>
      <c r="CD154" s="16">
        <v>0.73360002040863037</v>
      </c>
      <c r="CE154" s="16">
        <v>150</v>
      </c>
      <c r="CF154" s="16">
        <f t="shared" si="72"/>
        <v>74.004000000000005</v>
      </c>
      <c r="CG154" s="16">
        <f t="shared" si="79"/>
        <v>150</v>
      </c>
      <c r="CH154" s="16">
        <f t="shared" si="73"/>
        <v>0.60928301151962183</v>
      </c>
      <c r="CI154" s="16">
        <f t="shared" si="74"/>
        <v>0.39071698848037817</v>
      </c>
      <c r="CJ154" s="16">
        <f t="shared" si="75"/>
        <v>0.58464322354394516</v>
      </c>
      <c r="CK154" s="16">
        <f t="shared" si="76"/>
        <v>-308.63554295274616</v>
      </c>
      <c r="CL154" s="16">
        <f t="shared" si="77"/>
        <v>0.24776905497026858</v>
      </c>
      <c r="CM154" s="16">
        <v>0.1664000004529953</v>
      </c>
      <c r="CN154" s="16">
        <v>0.65509998798370361</v>
      </c>
      <c r="CO154" s="16">
        <v>0.76529997587203979</v>
      </c>
      <c r="CP154" s="16">
        <v>0.89310002326965332</v>
      </c>
      <c r="CQ154" s="16">
        <v>0.57200002670288086</v>
      </c>
      <c r="CR154" s="16">
        <v>3.5999998450279236E-2</v>
      </c>
      <c r="CS154" s="16">
        <v>7.8800000250339508E-2</v>
      </c>
      <c r="CT154" s="16">
        <v>0.83370000123977661</v>
      </c>
      <c r="CU154" s="16">
        <v>0.35690000653266907</v>
      </c>
      <c r="CV154" s="16">
        <v>0.11150000244379044</v>
      </c>
    </row>
    <row r="155" spans="22:100" x14ac:dyDescent="0.35">
      <c r="V155" s="27">
        <v>151</v>
      </c>
      <c r="W155" s="16">
        <f t="shared" si="78"/>
        <v>74.009</v>
      </c>
      <c r="X155" s="16">
        <f t="shared" si="70"/>
        <v>0</v>
      </c>
      <c r="Y155" s="16">
        <f t="shared" si="71"/>
        <v>0</v>
      </c>
      <c r="AH155" s="27"/>
      <c r="AI155" s="27">
        <f>IF($D$42="","",$D$42)</f>
        <v>73.998000000000005</v>
      </c>
      <c r="AK155" s="27" t="s">
        <v>117</v>
      </c>
      <c r="AL155" s="27">
        <f>IF($B$35="","",$B$35)</f>
        <v>74.009</v>
      </c>
      <c r="AM155" s="16">
        <v>0.81260001659393311</v>
      </c>
      <c r="AN155" s="16">
        <v>1.5999999595806003E-3</v>
      </c>
      <c r="AO155" s="16">
        <v>0.99500000476837158</v>
      </c>
      <c r="AP155" s="16">
        <v>2.1400000900030136E-2</v>
      </c>
      <c r="AQ155" s="16">
        <v>0.85949999094009399</v>
      </c>
      <c r="AR155" s="16">
        <v>0.78130000829696655</v>
      </c>
      <c r="AS155" s="16">
        <v>0.1453000009059906</v>
      </c>
      <c r="AT155" s="16">
        <v>0.35210001468658447</v>
      </c>
      <c r="AU155" s="16">
        <v>0.77300000190734863</v>
      </c>
      <c r="AV155" s="16">
        <v>0.57410001754760742</v>
      </c>
      <c r="AW155" s="16">
        <v>0.41659998893737793</v>
      </c>
      <c r="AX155" s="16">
        <v>0.83910000324249268</v>
      </c>
      <c r="AY155" s="16">
        <v>0.65880000591278076</v>
      </c>
      <c r="AZ155" s="16">
        <v>0.1257999986410141</v>
      </c>
      <c r="BA155" s="16">
        <v>0.38379999995231628</v>
      </c>
      <c r="BB155" s="16">
        <v>0.32069998979568481</v>
      </c>
      <c r="BC155" s="16">
        <v>0.31490001082420349</v>
      </c>
      <c r="BU155" s="16">
        <v>0.8499000072479248</v>
      </c>
      <c r="BV155" s="16">
        <v>0.7555999755859375</v>
      </c>
      <c r="BW155" s="16">
        <v>0.76039999723434448</v>
      </c>
      <c r="BX155" s="16">
        <v>0.76800000667572021</v>
      </c>
      <c r="BY155" s="16">
        <v>0.11680000275373459</v>
      </c>
      <c r="BZ155" s="16">
        <v>0.64270001649856567</v>
      </c>
      <c r="CA155" s="16">
        <v>0.28589999675750732</v>
      </c>
      <c r="CB155" s="16">
        <v>0.88120001554489136</v>
      </c>
      <c r="CC155" s="16">
        <v>0.95840001106262207</v>
      </c>
      <c r="CD155" s="16">
        <v>0.82529997825622559</v>
      </c>
      <c r="CE155" s="16">
        <v>151</v>
      </c>
      <c r="CF155" s="16">
        <f t="shared" si="72"/>
        <v>74.004000000000005</v>
      </c>
      <c r="CG155" s="16">
        <f t="shared" si="79"/>
        <v>151</v>
      </c>
      <c r="CH155" s="16">
        <f t="shared" si="73"/>
        <v>0.60928301151962183</v>
      </c>
      <c r="CI155" s="16">
        <f t="shared" si="74"/>
        <v>0.39071698848037817</v>
      </c>
      <c r="CJ155" s="16">
        <f t="shared" si="75"/>
        <v>0.62249264329695775</v>
      </c>
      <c r="CK155" s="16">
        <f t="shared" si="76"/>
        <v>-291.81825770975655</v>
      </c>
      <c r="CL155" s="16">
        <f t="shared" si="77"/>
        <v>0.25810499255593383</v>
      </c>
      <c r="CM155" s="16">
        <v>0.86619997024536133</v>
      </c>
      <c r="CN155" s="16">
        <v>5.7000000961124897E-3</v>
      </c>
      <c r="CO155" s="16">
        <v>0.23839999735355377</v>
      </c>
      <c r="CP155" s="16">
        <v>0.27450001239776611</v>
      </c>
      <c r="CQ155" s="16">
        <v>0.90079998970031738</v>
      </c>
      <c r="CR155" s="16">
        <v>5.59999980032444E-3</v>
      </c>
      <c r="CS155" s="16">
        <v>0.17720000445842743</v>
      </c>
      <c r="CT155" s="16">
        <v>0.89190000295639038</v>
      </c>
      <c r="CU155" s="16">
        <v>0.99720001220703125</v>
      </c>
      <c r="CV155" s="16">
        <v>0.12110000103712082</v>
      </c>
    </row>
    <row r="156" spans="22:100" x14ac:dyDescent="0.35">
      <c r="V156" s="16">
        <v>152</v>
      </c>
      <c r="W156" s="16">
        <f t="shared" si="78"/>
        <v>73.994</v>
      </c>
      <c r="X156" s="16">
        <f t="shared" si="70"/>
        <v>0</v>
      </c>
      <c r="Y156" s="16">
        <f t="shared" si="71"/>
        <v>0</v>
      </c>
      <c r="AH156" s="27"/>
      <c r="AI156" s="27">
        <f>IF($E$42="","",$E$42)</f>
        <v>73.997</v>
      </c>
      <c r="AL156" s="27">
        <f>IF($C$35="","",$C$35)</f>
        <v>73.994</v>
      </c>
      <c r="AM156" s="16">
        <v>0.86720001697540283</v>
      </c>
      <c r="AN156" s="16">
        <v>0.96289998292922974</v>
      </c>
      <c r="AO156" s="16">
        <v>0.61140000820159912</v>
      </c>
      <c r="AP156" s="16">
        <v>4.6199999749660492E-2</v>
      </c>
      <c r="AQ156" s="16">
        <v>3.8300000131130219E-2</v>
      </c>
      <c r="AR156" s="16">
        <v>0.86000001430511475</v>
      </c>
      <c r="AS156" s="16">
        <v>0.93889999389648438</v>
      </c>
      <c r="AT156" s="16">
        <v>0.25740000605583191</v>
      </c>
      <c r="AU156" s="16">
        <v>7.3899999260902405E-2</v>
      </c>
      <c r="AV156" s="16">
        <v>0.99559998512268066</v>
      </c>
      <c r="AW156" s="16">
        <v>5.4800000041723251E-2</v>
      </c>
      <c r="AX156" s="16">
        <v>0.59140002727508545</v>
      </c>
      <c r="AY156" s="16">
        <v>0.27630001306533813</v>
      </c>
      <c r="AZ156" s="16">
        <v>2.5200000032782555E-2</v>
      </c>
      <c r="BA156" s="16">
        <v>0.30509999394416809</v>
      </c>
      <c r="BB156" s="16">
        <v>7.3399998247623444E-2</v>
      </c>
      <c r="BC156" s="16">
        <v>0.38249999284744263</v>
      </c>
      <c r="BU156" s="16">
        <v>0.3262999951839447</v>
      </c>
      <c r="BV156" s="16">
        <v>0.62220001220703125</v>
      </c>
      <c r="BW156" s="16">
        <v>0.14820000529289246</v>
      </c>
      <c r="BX156" s="16">
        <v>1.6499999910593033E-2</v>
      </c>
      <c r="BY156" s="16">
        <v>1.0400000028312206E-2</v>
      </c>
      <c r="BZ156" s="16">
        <v>0.41990000009536743</v>
      </c>
      <c r="CA156" s="16">
        <v>0.45570001006126404</v>
      </c>
      <c r="CB156" s="16">
        <v>0.24269999563694</v>
      </c>
      <c r="CC156" s="16">
        <v>0.13580000400543213</v>
      </c>
      <c r="CD156" s="16">
        <v>0.88179999589920044</v>
      </c>
      <c r="CE156" s="16">
        <v>152</v>
      </c>
      <c r="CF156" s="16">
        <f t="shared" si="72"/>
        <v>74.004000000000005</v>
      </c>
      <c r="CG156" s="16">
        <f t="shared" si="79"/>
        <v>152</v>
      </c>
      <c r="CH156" s="16">
        <f t="shared" si="73"/>
        <v>0.60928301151962183</v>
      </c>
      <c r="CI156" s="16">
        <f t="shared" si="74"/>
        <v>0.39071698848037817</v>
      </c>
      <c r="CJ156" s="16">
        <f t="shared" si="75"/>
        <v>0.62249264329695775</v>
      </c>
      <c r="CK156" s="16">
        <f t="shared" si="76"/>
        <v>-293.75724945533636</v>
      </c>
      <c r="CL156" s="16">
        <f t="shared" si="77"/>
        <v>0.26846857842816302</v>
      </c>
      <c r="CM156" s="16">
        <v>0.80549997091293335</v>
      </c>
      <c r="CN156" s="16">
        <v>0.23649999499320984</v>
      </c>
      <c r="CO156" s="16">
        <v>0.27480000257492065</v>
      </c>
      <c r="CP156" s="16">
        <v>0.35350000858306885</v>
      </c>
      <c r="CQ156" s="16">
        <v>0.97359997034072876</v>
      </c>
      <c r="CR156" s="16">
        <v>0.23250000178813934</v>
      </c>
      <c r="CS156" s="16">
        <v>3.5999998450279236E-2</v>
      </c>
      <c r="CT156" s="16">
        <v>7.2200000286102295E-2</v>
      </c>
      <c r="CU156" s="16">
        <v>6.1000000685453415E-2</v>
      </c>
      <c r="CV156" s="16">
        <v>0.48989999294281006</v>
      </c>
    </row>
    <row r="157" spans="22:100" x14ac:dyDescent="0.35">
      <c r="V157" s="27">
        <v>153</v>
      </c>
      <c r="W157" s="16">
        <f t="shared" si="78"/>
        <v>73.997</v>
      </c>
      <c r="X157" s="16">
        <f t="shared" si="70"/>
        <v>0</v>
      </c>
      <c r="Y157" s="16">
        <f t="shared" si="71"/>
        <v>0</v>
      </c>
      <c r="AH157" s="27" t="s">
        <v>125</v>
      </c>
      <c r="AI157" s="27">
        <f>IF($B$43="","",$B$43)</f>
        <v>74.006</v>
      </c>
      <c r="AK157" s="27"/>
      <c r="AL157" s="27">
        <f>IF($D$35="","",$D$35)</f>
        <v>73.997</v>
      </c>
      <c r="AM157" s="16">
        <v>0.95450001955032349</v>
      </c>
      <c r="AN157" s="16">
        <v>0.49459999799728394</v>
      </c>
      <c r="AO157" s="16">
        <v>0.50989997386932373</v>
      </c>
      <c r="AP157" s="16">
        <v>0.24529999494552612</v>
      </c>
      <c r="AQ157" s="16">
        <v>0.63300001621246338</v>
      </c>
      <c r="AR157" s="16">
        <v>0.87550002336502075</v>
      </c>
      <c r="AS157" s="16">
        <v>0.36840000748634338</v>
      </c>
      <c r="AT157" s="16">
        <v>0.91589999198913574</v>
      </c>
      <c r="AU157" s="16">
        <v>0.13199999928474426</v>
      </c>
      <c r="AV157" s="16">
        <v>9.5499999821186066E-2</v>
      </c>
      <c r="AW157" s="16">
        <v>0.80720001459121704</v>
      </c>
      <c r="AX157" s="16">
        <v>0.55299997329711914</v>
      </c>
      <c r="AY157" s="16">
        <v>0.61080002784729004</v>
      </c>
      <c r="AZ157" s="16">
        <v>0.73949998617172241</v>
      </c>
      <c r="BA157" s="16">
        <v>0.88440001010894775</v>
      </c>
      <c r="BB157" s="16">
        <v>0.54439997673034668</v>
      </c>
      <c r="BC157" s="16">
        <v>0.21789999306201935</v>
      </c>
      <c r="BU157" s="16">
        <v>0.98919999599456787</v>
      </c>
      <c r="BV157" s="16">
        <v>7.4799999594688416E-2</v>
      </c>
      <c r="BW157" s="16">
        <v>0.3416999876499176</v>
      </c>
      <c r="BX157" s="16">
        <v>0.1574999988079071</v>
      </c>
      <c r="BY157" s="16">
        <v>0.29789999127388</v>
      </c>
      <c r="BZ157" s="16">
        <v>0.80140000581741333</v>
      </c>
      <c r="CA157" s="16">
        <v>0.45419999957084656</v>
      </c>
      <c r="CB157" s="16">
        <v>0.19339999556541443</v>
      </c>
      <c r="CC157" s="16">
        <v>0.32010000944137573</v>
      </c>
      <c r="CD157" s="16">
        <v>0.59439998865127563</v>
      </c>
      <c r="CE157" s="16">
        <v>153</v>
      </c>
      <c r="CF157" s="16">
        <f t="shared" si="72"/>
        <v>74.004999999999995</v>
      </c>
      <c r="CG157" s="16">
        <f t="shared" si="79"/>
        <v>153</v>
      </c>
      <c r="CH157" s="16">
        <f t="shared" si="73"/>
        <v>0.64642938525145888</v>
      </c>
      <c r="CI157" s="16">
        <f t="shared" si="74"/>
        <v>0.35357061474854112</v>
      </c>
      <c r="CJ157" s="16">
        <f t="shared" si="75"/>
        <v>0.62249264329695775</v>
      </c>
      <c r="CK157" s="16">
        <f t="shared" si="76"/>
        <v>-277.64600840680191</v>
      </c>
      <c r="CL157" s="16">
        <f t="shared" si="77"/>
        <v>0.27886108012570165</v>
      </c>
      <c r="CM157" s="16">
        <v>0.74610000848770142</v>
      </c>
      <c r="CN157" s="16">
        <v>0.55419999361038208</v>
      </c>
      <c r="CO157" s="16">
        <v>0.77799999713897705</v>
      </c>
      <c r="CP157" s="16">
        <v>0.8497999906539917</v>
      </c>
      <c r="CQ157" s="16">
        <v>0.34259998798370361</v>
      </c>
      <c r="CR157" s="16">
        <v>0.92710000276565552</v>
      </c>
      <c r="CS157" s="16">
        <v>0.42219999432563782</v>
      </c>
      <c r="CT157" s="16">
        <v>0.8783000111579895</v>
      </c>
      <c r="CU157" s="16">
        <v>0.62360000610351563</v>
      </c>
      <c r="CV157" s="16">
        <v>0.23479999601840973</v>
      </c>
    </row>
    <row r="158" spans="22:100" x14ac:dyDescent="0.35">
      <c r="V158" s="16">
        <v>154</v>
      </c>
      <c r="W158" s="16">
        <f t="shared" si="78"/>
        <v>73.984999999999999</v>
      </c>
      <c r="X158" s="16">
        <f t="shared" si="70"/>
        <v>0</v>
      </c>
      <c r="Y158" s="16">
        <f t="shared" si="71"/>
        <v>0</v>
      </c>
      <c r="AI158" s="27">
        <f>IF($C$43="","",$C$43)</f>
        <v>73.966999999999999</v>
      </c>
      <c r="AK158" s="27"/>
      <c r="AL158" s="27">
        <f>IF($E$35="","",$E$35)</f>
        <v>73.984999999999999</v>
      </c>
      <c r="AM158" s="16">
        <v>0.29719999432563782</v>
      </c>
      <c r="AN158" s="16">
        <v>0.10890000313520432</v>
      </c>
      <c r="AO158" s="16">
        <v>0.61449998617172241</v>
      </c>
      <c r="AP158" s="16">
        <v>0.46340000629425049</v>
      </c>
      <c r="AQ158" s="16">
        <v>0.25709998607635498</v>
      </c>
      <c r="AR158" s="16">
        <v>0.54199999570846558</v>
      </c>
      <c r="AS158" s="16">
        <v>0.62699997425079346</v>
      </c>
      <c r="AT158" s="16">
        <v>0.74070000648498535</v>
      </c>
      <c r="AU158" s="16">
        <v>0.73110002279281616</v>
      </c>
      <c r="AV158" s="16">
        <v>0.45230001211166382</v>
      </c>
      <c r="AW158" s="16">
        <v>0.1492999941110611</v>
      </c>
      <c r="AX158" s="16">
        <v>0.66420000791549683</v>
      </c>
      <c r="AY158" s="16">
        <v>0.73930001258850098</v>
      </c>
      <c r="AZ158" s="16">
        <v>0.34200000762939453</v>
      </c>
      <c r="BA158" s="16">
        <v>0.98720002174377441</v>
      </c>
      <c r="BB158" s="16">
        <v>0.87910002470016479</v>
      </c>
      <c r="BC158" s="16">
        <v>0.15819999575614929</v>
      </c>
      <c r="BU158" s="16">
        <v>0.54689997434616089</v>
      </c>
      <c r="BV158" s="16">
        <v>0.60570001602172852</v>
      </c>
      <c r="BW158" s="16">
        <v>1.2099999934434891E-2</v>
      </c>
      <c r="BX158" s="16">
        <v>0.73229998350143433</v>
      </c>
      <c r="BY158" s="16">
        <v>0.69090002775192261</v>
      </c>
      <c r="BZ158" s="16">
        <v>0.64469999074935913</v>
      </c>
      <c r="CA158" s="16">
        <v>0.73210000991821289</v>
      </c>
      <c r="CB158" s="16">
        <v>0.3107999861240387</v>
      </c>
      <c r="CC158" s="16">
        <v>0.98970001935958862</v>
      </c>
      <c r="CD158" s="16">
        <v>0.89490002393722534</v>
      </c>
      <c r="CE158" s="16">
        <v>154</v>
      </c>
      <c r="CF158" s="16">
        <f t="shared" si="72"/>
        <v>74.004999999999995</v>
      </c>
      <c r="CG158" s="16">
        <f t="shared" si="79"/>
        <v>154</v>
      </c>
      <c r="CH158" s="16">
        <f t="shared" si="73"/>
        <v>0.64642938525145888</v>
      </c>
      <c r="CI158" s="16">
        <f t="shared" si="74"/>
        <v>0.35357061474854112</v>
      </c>
      <c r="CJ158" s="16">
        <f t="shared" si="75"/>
        <v>0.62249264329695775</v>
      </c>
      <c r="CK158" s="16">
        <f t="shared" si="76"/>
        <v>-279.46663797012525</v>
      </c>
      <c r="CL158" s="16">
        <f t="shared" si="77"/>
        <v>0.28928378834046459</v>
      </c>
      <c r="CM158" s="16">
        <v>0.79140001535415649</v>
      </c>
      <c r="CN158" s="16">
        <v>0.95329999923706055</v>
      </c>
      <c r="CO158" s="16">
        <v>0.85079997777938843</v>
      </c>
      <c r="CP158" s="16">
        <v>0.19679999351501465</v>
      </c>
      <c r="CQ158" s="16">
        <v>0.48080000281333923</v>
      </c>
      <c r="CR158" s="16">
        <v>0.35030001401901245</v>
      </c>
      <c r="CS158" s="16">
        <v>0.51429998874664307</v>
      </c>
      <c r="CT158" s="16">
        <v>0.89200001955032349</v>
      </c>
      <c r="CU158" s="16">
        <v>0.5877000093460083</v>
      </c>
      <c r="CV158" s="16">
        <v>0.70160001516342163</v>
      </c>
    </row>
    <row r="159" spans="22:100" x14ac:dyDescent="0.35">
      <c r="V159" s="27">
        <v>155</v>
      </c>
      <c r="W159" s="16">
        <f t="shared" si="78"/>
        <v>73.992999999999995</v>
      </c>
      <c r="X159" s="16">
        <f t="shared" si="70"/>
        <v>0</v>
      </c>
      <c r="Y159" s="16">
        <f t="shared" si="71"/>
        <v>0</v>
      </c>
      <c r="AH159" s="27"/>
      <c r="AI159" s="27">
        <f>IF($D$43="","",$D$43)</f>
        <v>73.994</v>
      </c>
      <c r="AK159" s="27"/>
      <c r="AL159" s="27">
        <f>IF($F$35="","",$F$35)</f>
        <v>73.992999999999995</v>
      </c>
      <c r="AM159" s="16">
        <v>0.69419997930526733</v>
      </c>
      <c r="AN159" s="16">
        <v>0.90130001306533813</v>
      </c>
      <c r="AO159" s="16">
        <v>0.16269999742507935</v>
      </c>
      <c r="AP159" s="16">
        <v>0.41839998960494995</v>
      </c>
      <c r="AQ159" s="16">
        <v>0.46880000829696655</v>
      </c>
      <c r="AR159" s="16">
        <v>5.2499998360872269E-2</v>
      </c>
      <c r="AS159" s="16">
        <v>0.53430002927780151</v>
      </c>
      <c r="AT159" s="16">
        <v>7.7299997210502625E-2</v>
      </c>
      <c r="AU159" s="16">
        <v>0.42089998722076416</v>
      </c>
      <c r="AV159" s="16">
        <v>0.6590999960899353</v>
      </c>
      <c r="AW159" s="16">
        <v>0.57510000467300415</v>
      </c>
      <c r="AX159" s="16">
        <v>0.62300002574920654</v>
      </c>
      <c r="AY159" s="16">
        <v>2.9400000348687172E-2</v>
      </c>
      <c r="AZ159" s="16">
        <v>0.34779998660087585</v>
      </c>
      <c r="BA159" s="16">
        <v>0.21739999949932098</v>
      </c>
      <c r="BB159" s="16">
        <v>0.82130002975463867</v>
      </c>
      <c r="BC159" s="16">
        <v>0.30869999527931213</v>
      </c>
      <c r="BU159" s="16">
        <v>0.71619999408721924</v>
      </c>
      <c r="BV159" s="16">
        <v>0.49410000443458557</v>
      </c>
      <c r="BW159" s="16">
        <v>3.2699998468160629E-2</v>
      </c>
      <c r="BX159" s="16">
        <v>0.98769998550415039</v>
      </c>
      <c r="BY159" s="16">
        <v>0.84799998998641968</v>
      </c>
      <c r="BZ159" s="16">
        <v>0.77880001068115234</v>
      </c>
      <c r="CA159" s="16">
        <v>0.3887999951839447</v>
      </c>
      <c r="CB159" s="16">
        <v>0.53860002756118774</v>
      </c>
      <c r="CC159" s="16">
        <v>0.58700001239776611</v>
      </c>
      <c r="CD159" s="16">
        <v>0.63620001077651978</v>
      </c>
      <c r="CE159" s="16">
        <v>155</v>
      </c>
      <c r="CF159" s="16">
        <f t="shared" si="72"/>
        <v>74.004999999999995</v>
      </c>
      <c r="CG159" s="16">
        <f t="shared" si="79"/>
        <v>155</v>
      </c>
      <c r="CH159" s="16">
        <f t="shared" si="73"/>
        <v>0.64642938525145888</v>
      </c>
      <c r="CI159" s="16">
        <f t="shared" si="74"/>
        <v>0.35357061474854112</v>
      </c>
      <c r="CJ159" s="16">
        <f t="shared" si="75"/>
        <v>0.62249264329695775</v>
      </c>
      <c r="CK159" s="16">
        <f t="shared" si="76"/>
        <v>-281.28726753344853</v>
      </c>
      <c r="CL159" s="16">
        <f t="shared" si="77"/>
        <v>0.29973801820077572</v>
      </c>
      <c r="CM159" s="16">
        <v>0.84310001134872437</v>
      </c>
      <c r="CN159" s="16">
        <v>0.34599998593330383</v>
      </c>
      <c r="CO159" s="16">
        <v>0.90450000762939453</v>
      </c>
      <c r="CP159" s="16">
        <v>0.71520000696182251</v>
      </c>
      <c r="CQ159" s="16">
        <v>0.76179999113082886</v>
      </c>
      <c r="CR159" s="16">
        <v>0.3734000027179718</v>
      </c>
      <c r="CS159" s="16">
        <v>0.72200000286102295</v>
      </c>
      <c r="CT159" s="16">
        <v>0.81379997730255127</v>
      </c>
      <c r="CU159" s="16">
        <v>6.289999932050705E-2</v>
      </c>
      <c r="CV159" s="16">
        <v>0.92919999361038208</v>
      </c>
    </row>
    <row r="160" spans="22:100" x14ac:dyDescent="0.35">
      <c r="V160" s="16">
        <v>156</v>
      </c>
      <c r="W160" s="16">
        <f t="shared" si="78"/>
        <v>73.995000000000005</v>
      </c>
      <c r="X160" s="16">
        <f t="shared" si="70"/>
        <v>0</v>
      </c>
      <c r="Y160" s="16">
        <f t="shared" si="71"/>
        <v>0</v>
      </c>
      <c r="AH160" s="27"/>
      <c r="AI160" s="27">
        <f>IF($E$43="","",$E$43)</f>
        <v>74</v>
      </c>
      <c r="AK160" s="27" t="s">
        <v>118</v>
      </c>
      <c r="AL160" s="27">
        <f>IF($B$36="","",$B$36)</f>
        <v>73.995000000000005</v>
      </c>
      <c r="AM160" s="16">
        <v>0.92669999599456787</v>
      </c>
      <c r="AN160" s="16">
        <v>0.83270001411437988</v>
      </c>
      <c r="AO160" s="16">
        <v>0.35690000653266907</v>
      </c>
      <c r="AP160" s="16">
        <v>0.24480000138282776</v>
      </c>
      <c r="AQ160" s="16">
        <v>0.63730001449584961</v>
      </c>
      <c r="AR160" s="16">
        <v>0.97839999198913574</v>
      </c>
      <c r="AS160" s="16">
        <v>0.33709999918937683</v>
      </c>
      <c r="AT160" s="16">
        <v>0.30239999294281006</v>
      </c>
      <c r="AU160" s="16">
        <v>0.71969997882843018</v>
      </c>
      <c r="AV160" s="16">
        <v>0.2159000039100647</v>
      </c>
      <c r="AW160" s="16">
        <v>0.42070001363754272</v>
      </c>
      <c r="AX160" s="16">
        <v>0.91329997777938843</v>
      </c>
      <c r="AY160" s="16">
        <v>0.55220001935958862</v>
      </c>
      <c r="AZ160" s="16">
        <v>0.9724000096321106</v>
      </c>
      <c r="BA160" s="16">
        <v>0.63889998197555542</v>
      </c>
      <c r="BB160" s="16">
        <v>4.6100001782178879E-2</v>
      </c>
      <c r="BC160" s="16">
        <v>4.179999977350235E-2</v>
      </c>
      <c r="BU160" s="16">
        <v>0.56199997663497925</v>
      </c>
      <c r="BV160" s="16">
        <v>0.28780001401901245</v>
      </c>
      <c r="BW160" s="16">
        <v>0.53380000591278076</v>
      </c>
      <c r="BX160" s="16">
        <v>0.21269999444484711</v>
      </c>
      <c r="BY160" s="16">
        <v>0.86269998550415039</v>
      </c>
      <c r="BZ160" s="16">
        <v>4.0199998766183853E-2</v>
      </c>
      <c r="CA160" s="16">
        <v>0.56290000677108765</v>
      </c>
      <c r="CB160" s="16">
        <v>0.51649999618530273</v>
      </c>
      <c r="CC160" s="16">
        <v>2.8899999335408211E-2</v>
      </c>
      <c r="CD160" s="16">
        <v>0.55940002202987671</v>
      </c>
      <c r="CE160" s="16">
        <v>156</v>
      </c>
      <c r="CF160" s="16">
        <f t="shared" si="72"/>
        <v>74.004999999999995</v>
      </c>
      <c r="CG160" s="16">
        <f t="shared" si="79"/>
        <v>156</v>
      </c>
      <c r="CH160" s="16">
        <f t="shared" si="73"/>
        <v>0.64642938525145888</v>
      </c>
      <c r="CI160" s="16">
        <f t="shared" si="74"/>
        <v>0.35357061474854112</v>
      </c>
      <c r="CJ160" s="16">
        <f t="shared" si="75"/>
        <v>0.62249264329695775</v>
      </c>
      <c r="CK160" s="16">
        <f t="shared" si="76"/>
        <v>-283.10789709677181</v>
      </c>
      <c r="CL160" s="16">
        <f t="shared" si="77"/>
        <v>0.31022511060891389</v>
      </c>
      <c r="CM160" s="16">
        <v>0.20200000703334808</v>
      </c>
      <c r="CN160" s="16">
        <v>0.25949999690055847</v>
      </c>
      <c r="CO160" s="16">
        <v>6.849999725818634E-2</v>
      </c>
      <c r="CP160" s="16">
        <v>0.88410001993179321</v>
      </c>
      <c r="CQ160" s="16">
        <v>0.14699999988079071</v>
      </c>
      <c r="CR160" s="16">
        <v>0.91680002212524414</v>
      </c>
      <c r="CS160" s="16">
        <v>0.86930000782012939</v>
      </c>
      <c r="CT160" s="16">
        <v>0.41359999775886536</v>
      </c>
      <c r="CU160" s="16">
        <v>1.2799999676644802E-2</v>
      </c>
      <c r="CV160" s="16">
        <v>0.20640000700950623</v>
      </c>
    </row>
    <row r="161" spans="22:100" x14ac:dyDescent="0.35">
      <c r="V161" s="27">
        <v>157</v>
      </c>
      <c r="W161" s="16">
        <f t="shared" si="78"/>
        <v>74.006</v>
      </c>
      <c r="X161" s="16">
        <f t="shared" si="70"/>
        <v>0</v>
      </c>
      <c r="Y161" s="16">
        <f t="shared" si="71"/>
        <v>0</v>
      </c>
      <c r="AH161" s="27" t="s">
        <v>126</v>
      </c>
      <c r="AI161" s="27">
        <f>IF($B$44="","",$B$44)</f>
        <v>74.012</v>
      </c>
      <c r="AL161" s="27">
        <f>IF($C$36="","",$C$36)</f>
        <v>74.006</v>
      </c>
      <c r="AM161" s="16">
        <v>0.58950001001358032</v>
      </c>
      <c r="AN161" s="16">
        <v>0.73570001125335693</v>
      </c>
      <c r="AO161" s="16">
        <v>0.84869998693466187</v>
      </c>
      <c r="AP161" s="16">
        <v>0.54280000925064087</v>
      </c>
      <c r="AQ161" s="16">
        <v>0.29850000143051147</v>
      </c>
      <c r="AR161" s="16">
        <v>0.70450001955032349</v>
      </c>
      <c r="AS161" s="16">
        <v>0.90420001745223999</v>
      </c>
      <c r="AT161" s="16">
        <v>0.73960000276565552</v>
      </c>
      <c r="AU161" s="16">
        <v>0.86750000715255737</v>
      </c>
      <c r="AV161" s="16">
        <v>0.76920002698898315</v>
      </c>
      <c r="AW161" s="16">
        <v>0.64490002393722534</v>
      </c>
      <c r="AX161" s="16">
        <v>0.96319997310638428</v>
      </c>
      <c r="AY161" s="16">
        <v>0.11010000109672546</v>
      </c>
      <c r="AZ161" s="16">
        <v>0.55169999599456787</v>
      </c>
      <c r="BA161" s="16">
        <v>1.7500000074505806E-2</v>
      </c>
      <c r="BB161" s="16">
        <v>0.93559998273849487</v>
      </c>
      <c r="BC161" s="16">
        <v>0.17260000109672546</v>
      </c>
      <c r="BU161" s="16">
        <v>0.16830000281333923</v>
      </c>
      <c r="BV161" s="16">
        <v>0.289000004529953</v>
      </c>
      <c r="BW161" s="16">
        <v>0.94470000267028809</v>
      </c>
      <c r="BX161" s="16">
        <v>0.11169999837875366</v>
      </c>
      <c r="BY161" s="16">
        <v>0.64569997787475586</v>
      </c>
      <c r="BZ161" s="16">
        <v>0.62669998407363892</v>
      </c>
      <c r="CA161" s="16">
        <v>0.87230002880096436</v>
      </c>
      <c r="CB161" s="16">
        <v>0.75700002908706665</v>
      </c>
      <c r="CC161" s="16">
        <v>0.67580002546310425</v>
      </c>
      <c r="CD161" s="16">
        <v>0.88819998502731323</v>
      </c>
      <c r="CE161" s="16">
        <v>157</v>
      </c>
      <c r="CF161" s="16">
        <f t="shared" si="72"/>
        <v>74.004999999999995</v>
      </c>
      <c r="CG161" s="16">
        <f t="shared" si="79"/>
        <v>157</v>
      </c>
      <c r="CH161" s="16">
        <f t="shared" si="73"/>
        <v>0.64642938525145888</v>
      </c>
      <c r="CI161" s="16">
        <f t="shared" si="74"/>
        <v>0.35357061474854112</v>
      </c>
      <c r="CJ161" s="16">
        <f t="shared" si="75"/>
        <v>0.62249264329695775</v>
      </c>
      <c r="CK161" s="16">
        <f t="shared" si="76"/>
        <v>-284.92852666009509</v>
      </c>
      <c r="CL161" s="16">
        <f t="shared" si="77"/>
        <v>0.3207464336367673</v>
      </c>
      <c r="CM161" s="16">
        <v>0.28240001201629639</v>
      </c>
      <c r="CN161" s="16">
        <v>0.19280000030994415</v>
      </c>
      <c r="CO161" s="16">
        <v>0.61949998140335083</v>
      </c>
      <c r="CP161" s="16">
        <v>0.55320000648498535</v>
      </c>
      <c r="CQ161" s="16">
        <v>4.830000177025795E-2</v>
      </c>
      <c r="CR161" s="16">
        <v>0.86229997873306274</v>
      </c>
      <c r="CS161" s="16">
        <v>0.95990002155303955</v>
      </c>
      <c r="CT161" s="16">
        <v>0.73540002107620239</v>
      </c>
      <c r="CU161" s="16">
        <v>0.14159999787807465</v>
      </c>
      <c r="CV161" s="16">
        <v>0.91280001401901245</v>
      </c>
    </row>
    <row r="162" spans="22:100" x14ac:dyDescent="0.35">
      <c r="V162" s="16">
        <v>158</v>
      </c>
      <c r="W162" s="16">
        <f t="shared" si="78"/>
        <v>73.994</v>
      </c>
      <c r="X162" s="16">
        <f t="shared" si="70"/>
        <v>0</v>
      </c>
      <c r="Y162" s="16">
        <f t="shared" si="71"/>
        <v>0</v>
      </c>
      <c r="AI162" s="27">
        <f>IF($C$44="","",$C$44)</f>
        <v>74.013999999999996</v>
      </c>
      <c r="AK162" s="27"/>
      <c r="AL162" s="27">
        <f>IF($D$36="","",$D$36)</f>
        <v>73.994</v>
      </c>
      <c r="AM162" s="16">
        <v>6.759999692440033E-2</v>
      </c>
      <c r="AN162" s="16">
        <v>0.88529998064041138</v>
      </c>
      <c r="AO162" s="16">
        <v>0.52329999208450317</v>
      </c>
      <c r="AP162" s="16">
        <v>0.52369999885559082</v>
      </c>
      <c r="AQ162" s="16">
        <v>0.21660000085830688</v>
      </c>
      <c r="AR162" s="16">
        <v>0.74330002069473267</v>
      </c>
      <c r="AS162" s="16">
        <v>0.28429999947547913</v>
      </c>
      <c r="AT162" s="16">
        <v>0.48489999771118164</v>
      </c>
      <c r="AU162" s="16">
        <v>0.84969997406005859</v>
      </c>
      <c r="AV162" s="16">
        <v>0.54329997301101685</v>
      </c>
      <c r="AW162" s="16">
        <v>3.6100000143051147E-2</v>
      </c>
      <c r="AX162" s="16">
        <v>2.4800000712275505E-2</v>
      </c>
      <c r="AY162" s="16">
        <v>9.4599999487400055E-2</v>
      </c>
      <c r="AZ162" s="16">
        <v>0.4650999903678894</v>
      </c>
      <c r="BA162" s="16">
        <v>0.55110001564025879</v>
      </c>
      <c r="BB162" s="16">
        <v>0.88819998502731323</v>
      </c>
      <c r="BC162" s="16">
        <v>0.52890002727508545</v>
      </c>
      <c r="BU162" s="16">
        <v>0.11089999973773956</v>
      </c>
      <c r="BV162" s="16">
        <v>0.63779997825622559</v>
      </c>
      <c r="BW162" s="16">
        <v>0.24339999258518219</v>
      </c>
      <c r="BX162" s="16">
        <v>0.55540001392364502</v>
      </c>
      <c r="BY162" s="16">
        <v>0.17049999535083771</v>
      </c>
      <c r="BZ162" s="16">
        <v>0.85979998111724854</v>
      </c>
      <c r="CA162" s="16">
        <v>0.62550002336502075</v>
      </c>
      <c r="CB162" s="16">
        <v>0.51480001211166382</v>
      </c>
      <c r="CC162" s="16">
        <v>0.22509999573230743</v>
      </c>
      <c r="CD162" s="16">
        <v>0.14720000326633453</v>
      </c>
      <c r="CE162" s="16">
        <v>158</v>
      </c>
      <c r="CF162" s="16">
        <f t="shared" si="72"/>
        <v>74.004999999999995</v>
      </c>
      <c r="CG162" s="16">
        <f t="shared" si="79"/>
        <v>158</v>
      </c>
      <c r="CH162" s="16">
        <f t="shared" si="73"/>
        <v>0.64642938525145888</v>
      </c>
      <c r="CI162" s="16">
        <f t="shared" si="74"/>
        <v>0.35357061474854112</v>
      </c>
      <c r="CJ162" s="16">
        <f t="shared" si="75"/>
        <v>0.62249264329695775</v>
      </c>
      <c r="CK162" s="16">
        <f t="shared" si="76"/>
        <v>-286.74915622341837</v>
      </c>
      <c r="CL162" s="16">
        <f t="shared" si="77"/>
        <v>0.33130338398366593</v>
      </c>
      <c r="CM162" s="16">
        <v>0.65890002250671387</v>
      </c>
      <c r="CN162" s="16">
        <v>0.97740000486373901</v>
      </c>
      <c r="CO162" s="16">
        <v>0.39899998903274536</v>
      </c>
      <c r="CP162" s="16">
        <v>0.19040000438690186</v>
      </c>
      <c r="CQ162" s="16">
        <v>8.529999852180481E-2</v>
      </c>
      <c r="CR162" s="16">
        <v>0.28049999475479126</v>
      </c>
      <c r="CS162" s="16">
        <v>0.99279999732971191</v>
      </c>
      <c r="CT162" s="16">
        <v>0.1492999941110611</v>
      </c>
      <c r="CU162" s="16">
        <v>0.23729999363422394</v>
      </c>
      <c r="CV162" s="16">
        <v>0.98879998922348022</v>
      </c>
    </row>
    <row r="163" spans="22:100" x14ac:dyDescent="0.35">
      <c r="V163" s="27">
        <v>159</v>
      </c>
      <c r="W163" s="16">
        <f t="shared" si="78"/>
        <v>74</v>
      </c>
      <c r="X163" s="16">
        <f t="shared" si="70"/>
        <v>0</v>
      </c>
      <c r="Y163" s="16">
        <f t="shared" si="71"/>
        <v>0</v>
      </c>
      <c r="AH163" s="27"/>
      <c r="AI163" s="27">
        <f>IF($D$44="","",$D$44)</f>
        <v>73.998000000000005</v>
      </c>
      <c r="AK163" s="27"/>
      <c r="AL163" s="27">
        <f>IF($E$36="","",$E$36)</f>
        <v>74</v>
      </c>
      <c r="AM163" s="16">
        <v>0.625</v>
      </c>
      <c r="AN163" s="16">
        <v>0.23160000145435333</v>
      </c>
      <c r="AO163" s="16">
        <v>0.30390000343322754</v>
      </c>
      <c r="AP163" s="16">
        <v>9.7800001502037048E-2</v>
      </c>
      <c r="AQ163" s="16">
        <v>0.62159997224807739</v>
      </c>
      <c r="AR163" s="16">
        <v>0.52130001783370972</v>
      </c>
      <c r="AS163" s="16">
        <v>0.84619998931884766</v>
      </c>
      <c r="AT163" s="16">
        <v>0.48660001158714294</v>
      </c>
      <c r="AU163" s="16">
        <v>0.65759998559951782</v>
      </c>
      <c r="AV163" s="16">
        <v>5.6200001388788223E-2</v>
      </c>
      <c r="AW163" s="16">
        <v>0.56309998035430908</v>
      </c>
      <c r="AX163" s="16">
        <v>0.62139999866485596</v>
      </c>
      <c r="AY163" s="16">
        <v>0.6470000147819519</v>
      </c>
      <c r="AZ163" s="16">
        <v>0.15639999508857727</v>
      </c>
      <c r="BA163" s="16">
        <v>0.30660000443458557</v>
      </c>
      <c r="BB163" s="16">
        <v>0.50830000638961792</v>
      </c>
      <c r="BC163" s="16">
        <v>0.88400000333786011</v>
      </c>
      <c r="BU163" s="16">
        <v>0.44870001077651978</v>
      </c>
      <c r="BV163" s="16">
        <v>0.83719998598098755</v>
      </c>
      <c r="BW163" s="16">
        <v>0.88169997930526733</v>
      </c>
      <c r="BX163" s="16">
        <v>0.30529999732971191</v>
      </c>
      <c r="BY163" s="16">
        <v>0.80099999904632568</v>
      </c>
      <c r="BZ163" s="16">
        <v>0.70240002870559692</v>
      </c>
      <c r="CA163" s="16">
        <v>0.76990002393722534</v>
      </c>
      <c r="CB163" s="16">
        <v>0.43979999423027039</v>
      </c>
      <c r="CC163" s="16">
        <v>0.25020000338554382</v>
      </c>
      <c r="CD163" s="16">
        <v>4.6399999409914017E-2</v>
      </c>
      <c r="CE163" s="16">
        <v>159</v>
      </c>
      <c r="CF163" s="16">
        <f t="shared" si="72"/>
        <v>74.004999999999995</v>
      </c>
      <c r="CG163" s="16">
        <f t="shared" si="79"/>
        <v>159</v>
      </c>
      <c r="CH163" s="16">
        <f t="shared" si="73"/>
        <v>0.64642938525145888</v>
      </c>
      <c r="CI163" s="16">
        <f t="shared" si="74"/>
        <v>0.35357061474854112</v>
      </c>
      <c r="CJ163" s="16">
        <f t="shared" si="75"/>
        <v>0.62249264329695775</v>
      </c>
      <c r="CK163" s="16">
        <f t="shared" si="76"/>
        <v>-288.5697857867417</v>
      </c>
      <c r="CL163" s="16">
        <f t="shared" si="77"/>
        <v>0.34189738850074797</v>
      </c>
      <c r="CM163" s="16">
        <v>0.91289997100830078</v>
      </c>
      <c r="CN163" s="16">
        <v>0.73580002784729004</v>
      </c>
      <c r="CO163" s="16">
        <v>0.4375</v>
      </c>
      <c r="CP163" s="16">
        <v>0.50830000638961792</v>
      </c>
      <c r="CQ163" s="16">
        <v>0.7060999870300293</v>
      </c>
      <c r="CR163" s="16">
        <v>6.9200001657009125E-2</v>
      </c>
      <c r="CS163" s="16">
        <v>0.54790002107620239</v>
      </c>
      <c r="CT163" s="16">
        <v>9.5200002193450928E-2</v>
      </c>
      <c r="CU163" s="16">
        <v>0.4408000111579895</v>
      </c>
      <c r="CV163" s="16">
        <v>0.62919998168945313</v>
      </c>
    </row>
    <row r="164" spans="22:100" x14ac:dyDescent="0.35">
      <c r="V164" s="16">
        <v>160</v>
      </c>
      <c r="W164" s="16">
        <f t="shared" si="78"/>
        <v>74.004999999999995</v>
      </c>
      <c r="X164" s="16">
        <f t="shared" si="70"/>
        <v>0</v>
      </c>
      <c r="Y164" s="16">
        <f t="shared" si="71"/>
        <v>0</v>
      </c>
      <c r="AH164" s="27"/>
      <c r="AI164" s="27">
        <f>IF($E$44="","",$E$44)</f>
        <v>73.998999999999995</v>
      </c>
      <c r="AK164" s="27"/>
      <c r="AL164" s="27">
        <f>IF($F$36="","",$F$36)</f>
        <v>74.004999999999995</v>
      </c>
      <c r="AM164" s="16">
        <v>0.82620000839233398</v>
      </c>
      <c r="AN164" s="16">
        <v>0.63559997081756592</v>
      </c>
      <c r="AO164" s="16">
        <v>0.9440000057220459</v>
      </c>
      <c r="AP164" s="16">
        <v>0.9966999888420105</v>
      </c>
      <c r="AQ164" s="16">
        <v>0.34229999780654907</v>
      </c>
      <c r="AR164" s="16">
        <v>0.48219999670982361</v>
      </c>
      <c r="AS164" s="16">
        <v>0.46979999542236328</v>
      </c>
      <c r="AT164" s="16">
        <v>0.47220000624656677</v>
      </c>
      <c r="AU164" s="16">
        <v>6.8000000901520252E-3</v>
      </c>
      <c r="AV164" s="16">
        <v>0.46549999713897705</v>
      </c>
      <c r="AW164" s="16">
        <v>0.83960002660751343</v>
      </c>
      <c r="AX164" s="16">
        <v>0.65420001745223999</v>
      </c>
      <c r="AY164" s="16">
        <v>0.83689999580383301</v>
      </c>
      <c r="AZ164" s="16">
        <v>9.6500001847743988E-2</v>
      </c>
      <c r="BA164" s="16">
        <v>0.83259999752044678</v>
      </c>
      <c r="BB164" s="16">
        <v>0.26719999313354492</v>
      </c>
      <c r="BC164" s="16">
        <v>0.47179999947547913</v>
      </c>
      <c r="BU164" s="16">
        <v>0.20370000600814819</v>
      </c>
      <c r="BV164" s="16">
        <v>0.81330001354217529</v>
      </c>
      <c r="BW164" s="16">
        <v>0.10540000349283218</v>
      </c>
      <c r="BX164" s="16">
        <v>0.55409997701644897</v>
      </c>
      <c r="BY164" s="16">
        <v>0.17010000348091125</v>
      </c>
      <c r="BZ164" s="16">
        <v>0.62330001592636108</v>
      </c>
      <c r="CA164" s="16">
        <v>0.79769998788833618</v>
      </c>
      <c r="CB164" s="16">
        <v>0.36039999127388</v>
      </c>
      <c r="CC164" s="16">
        <v>0.35199999809265137</v>
      </c>
      <c r="CD164" s="16">
        <v>0.5250999927520752</v>
      </c>
      <c r="CE164" s="16">
        <v>160</v>
      </c>
      <c r="CF164" s="16">
        <f t="shared" si="72"/>
        <v>74.004999999999995</v>
      </c>
      <c r="CG164" s="16">
        <f t="shared" si="79"/>
        <v>160</v>
      </c>
      <c r="CH164" s="16">
        <f t="shared" si="73"/>
        <v>0.64642938525145888</v>
      </c>
      <c r="CI164" s="16">
        <f t="shared" si="74"/>
        <v>0.35357061474854112</v>
      </c>
      <c r="CJ164" s="16">
        <f t="shared" si="75"/>
        <v>0.62249264329695775</v>
      </c>
      <c r="CK164" s="16">
        <f t="shared" si="76"/>
        <v>-290.39041535006498</v>
      </c>
      <c r="CL164" s="16">
        <f t="shared" si="77"/>
        <v>0.35252990578651633</v>
      </c>
      <c r="CM164" s="16">
        <v>0.99970000982284546</v>
      </c>
      <c r="CN164" s="16">
        <v>0.28169998526573181</v>
      </c>
      <c r="CO164" s="16">
        <v>0.25529998540878296</v>
      </c>
      <c r="CP164" s="16">
        <v>6.3400000333786011E-2</v>
      </c>
      <c r="CQ164" s="16">
        <v>0.88999998569488525</v>
      </c>
      <c r="CR164" s="16">
        <v>0.34569999575614929</v>
      </c>
      <c r="CS164" s="16">
        <v>0.10970000177621841</v>
      </c>
      <c r="CT164" s="16">
        <v>0.6119999885559082</v>
      </c>
      <c r="CU164" s="16">
        <v>0.15929999947547913</v>
      </c>
      <c r="CV164" s="16">
        <v>4.179999977350235E-2</v>
      </c>
    </row>
    <row r="165" spans="22:100" x14ac:dyDescent="0.35">
      <c r="V165" s="27">
        <v>161</v>
      </c>
      <c r="W165" s="16">
        <f t="shared" si="78"/>
        <v>73.984999999999999</v>
      </c>
      <c r="X165" s="16">
        <f t="shared" si="70"/>
        <v>0</v>
      </c>
      <c r="Y165" s="16">
        <f t="shared" si="71"/>
        <v>0</v>
      </c>
      <c r="AH165" s="27" t="s">
        <v>127</v>
      </c>
      <c r="AI165" s="27">
        <f>IF($B$45="","",$B$45)</f>
        <v>74</v>
      </c>
      <c r="AK165" s="27" t="s">
        <v>119</v>
      </c>
      <c r="AL165" s="27">
        <f>IF($B$37="","",$B$37)</f>
        <v>73.984999999999999</v>
      </c>
      <c r="AM165" s="16">
        <v>0.75870001316070557</v>
      </c>
      <c r="AN165" s="16">
        <v>0.70209997892379761</v>
      </c>
      <c r="AO165" s="16">
        <v>2.7000000700354576E-2</v>
      </c>
      <c r="AP165" s="16">
        <v>0.27480000257492065</v>
      </c>
      <c r="AQ165" s="16">
        <v>0.80129998922348022</v>
      </c>
      <c r="AR165" s="16">
        <v>0.60000002384185791</v>
      </c>
      <c r="AS165" s="16">
        <v>0.50639998912811279</v>
      </c>
      <c r="AT165" s="16">
        <v>0.56730002164840698</v>
      </c>
      <c r="AU165" s="16">
        <v>0.98159998655319214</v>
      </c>
      <c r="AV165" s="16">
        <v>0.13560000061988831</v>
      </c>
      <c r="AW165" s="16">
        <v>0.92030000686645508</v>
      </c>
      <c r="AX165" s="16">
        <v>0.51349997520446777</v>
      </c>
      <c r="AY165" s="16">
        <v>0.82990002632141113</v>
      </c>
      <c r="AZ165" s="16">
        <v>0.78049999475479126</v>
      </c>
      <c r="BA165" s="16">
        <v>0.66659998893737793</v>
      </c>
      <c r="BB165" s="16">
        <v>0.48170000314712524</v>
      </c>
      <c r="BC165" s="16">
        <v>0.55330002307891846</v>
      </c>
      <c r="BU165" s="16">
        <v>0.54830002784729004</v>
      </c>
      <c r="BV165" s="16">
        <v>0.85369998216629028</v>
      </c>
      <c r="BW165" s="16">
        <v>0.63690000772476196</v>
      </c>
      <c r="BX165" s="16">
        <v>0.37650001049041748</v>
      </c>
      <c r="BY165" s="16">
        <v>0.32739999890327454</v>
      </c>
      <c r="BZ165" s="16">
        <v>0.65329998731613159</v>
      </c>
      <c r="CA165" s="16">
        <v>7.7100001275539398E-2</v>
      </c>
      <c r="CB165" s="16">
        <v>0.78860002756118774</v>
      </c>
      <c r="CC165" s="16">
        <v>0.14300000667572021</v>
      </c>
      <c r="CD165" s="16">
        <v>0.30039998888969421</v>
      </c>
      <c r="CE165" s="16">
        <v>161</v>
      </c>
      <c r="CF165" s="16">
        <f t="shared" si="72"/>
        <v>74.004999999999995</v>
      </c>
      <c r="CG165" s="16">
        <f t="shared" si="79"/>
        <v>161</v>
      </c>
      <c r="CH165" s="16">
        <f t="shared" si="73"/>
        <v>0.64642938525145888</v>
      </c>
      <c r="CI165" s="16">
        <f t="shared" ref="CI165:CI196" si="80">IF(W165="","",1-CH165)</f>
        <v>0.35357061474854112</v>
      </c>
      <c r="CJ165" s="16">
        <f t="shared" si="75"/>
        <v>0.65920024112833109</v>
      </c>
      <c r="CK165" s="16">
        <f t="shared" ref="CK165:CK196" si="81">IF(W165="","",(2*CG165-1)*(LN(CJ165)+LN(CH165)))</f>
        <v>-273.81917846332152</v>
      </c>
      <c r="CL165" s="16">
        <f t="shared" si="77"/>
        <v>0.36320242785859808</v>
      </c>
      <c r="CM165" s="16">
        <v>0.10369999706745148</v>
      </c>
      <c r="CN165" s="16">
        <v>5.4600000381469727E-2</v>
      </c>
      <c r="CO165" s="16">
        <v>0.55720001459121704</v>
      </c>
      <c r="CP165" s="16">
        <v>0.67129999399185181</v>
      </c>
      <c r="CQ165" s="16">
        <v>0.40049999952316284</v>
      </c>
      <c r="CR165" s="16">
        <v>0.1859000027179718</v>
      </c>
      <c r="CS165" s="16">
        <v>0.34790000319480896</v>
      </c>
      <c r="CT165" s="16">
        <v>0.99479997158050537</v>
      </c>
      <c r="CU165" s="16">
        <v>0.59350001811981201</v>
      </c>
      <c r="CV165" s="16">
        <v>0.36710000038146973</v>
      </c>
    </row>
    <row r="166" spans="22:100" x14ac:dyDescent="0.35">
      <c r="V166" s="16">
        <v>162</v>
      </c>
      <c r="W166" s="16">
        <f t="shared" si="78"/>
        <v>74.003</v>
      </c>
      <c r="X166" s="16">
        <f t="shared" si="70"/>
        <v>0</v>
      </c>
      <c r="Y166" s="16">
        <f t="shared" si="71"/>
        <v>0</v>
      </c>
      <c r="AI166" s="27">
        <f>IF($C$45="","",$C$45)</f>
        <v>73.983999999999995</v>
      </c>
      <c r="AL166" s="27">
        <f>IF($C$37="","",$C$37)</f>
        <v>74.003</v>
      </c>
      <c r="AM166" s="16">
        <v>0.77439999580383301</v>
      </c>
      <c r="AN166" s="16">
        <v>5.5300001055002213E-2</v>
      </c>
      <c r="AO166" s="16">
        <v>0.64160001277923584</v>
      </c>
      <c r="AP166" s="16">
        <v>0.78339999914169312</v>
      </c>
      <c r="AQ166" s="16">
        <v>9.3199998140335083E-2</v>
      </c>
      <c r="AR166" s="16">
        <v>0.64609998464584351</v>
      </c>
      <c r="AS166" s="16">
        <v>0.47769999504089355</v>
      </c>
      <c r="AT166" s="16">
        <v>0.69929999113082886</v>
      </c>
      <c r="AU166" s="16">
        <v>0.32330000400543213</v>
      </c>
      <c r="AV166" s="16">
        <v>0.27250000834465027</v>
      </c>
      <c r="AW166" s="16">
        <v>0.89859998226165771</v>
      </c>
      <c r="AX166" s="16">
        <v>0.78649997711181641</v>
      </c>
      <c r="AY166" s="16">
        <v>0.26210001111030579</v>
      </c>
      <c r="AZ166" s="16">
        <v>0.1046999990940094</v>
      </c>
      <c r="BA166" s="16">
        <v>0.7060999870300293</v>
      </c>
      <c r="BB166" s="16">
        <v>0.70200002193450928</v>
      </c>
      <c r="BC166" s="16">
        <v>0.75110000371932983</v>
      </c>
      <c r="BU166" s="16">
        <v>0.16769999265670776</v>
      </c>
      <c r="BV166" s="16">
        <v>1.9700000062584877E-2</v>
      </c>
      <c r="BW166" s="16">
        <v>0.9408000111579895</v>
      </c>
      <c r="BX166" s="16">
        <v>0.43349999189376831</v>
      </c>
      <c r="BY166" s="16">
        <v>0.12549999356269836</v>
      </c>
      <c r="BZ166" s="16">
        <v>0.72670000791549683</v>
      </c>
      <c r="CA166" s="16">
        <v>0.32899999618530273</v>
      </c>
      <c r="CB166" s="16">
        <v>0.99180001020431519</v>
      </c>
      <c r="CC166" s="16">
        <v>0.53189998865127563</v>
      </c>
      <c r="CD166" s="16">
        <v>0.51359999179840088</v>
      </c>
      <c r="CE166" s="16">
        <v>162</v>
      </c>
      <c r="CF166" s="16">
        <f t="shared" si="72"/>
        <v>74.004999999999995</v>
      </c>
      <c r="CG166" s="16">
        <f t="shared" ref="CG166:CG197" si="82">IF(W166="","",1+CG165)</f>
        <v>162</v>
      </c>
      <c r="CH166" s="16">
        <f t="shared" si="73"/>
        <v>0.64642938525145888</v>
      </c>
      <c r="CI166" s="16">
        <f t="shared" si="80"/>
        <v>0.35357061474854112</v>
      </c>
      <c r="CJ166" s="16">
        <f t="shared" si="75"/>
        <v>0.65920024112833109</v>
      </c>
      <c r="CK166" s="16">
        <f t="shared" si="81"/>
        <v>-275.52521695842006</v>
      </c>
      <c r="CL166" s="16">
        <f t="shared" si="77"/>
        <v>0.37391648190706844</v>
      </c>
      <c r="CM166" s="16">
        <v>0.19990000128746033</v>
      </c>
      <c r="CN166" s="16">
        <v>0.93409997224807739</v>
      </c>
      <c r="CO166" s="16">
        <v>0.29019999504089355</v>
      </c>
      <c r="CP166" s="16">
        <v>0.73290002346038818</v>
      </c>
      <c r="CQ166" s="16">
        <v>0.30889999866485596</v>
      </c>
      <c r="CR166" s="16">
        <v>0.55650001764297485</v>
      </c>
      <c r="CS166" s="16">
        <v>0.82450002431869507</v>
      </c>
      <c r="CT166" s="16">
        <v>0.17540000379085541</v>
      </c>
      <c r="CU166" s="16">
        <v>9.6000000834465027E-2</v>
      </c>
      <c r="CV166" s="16">
        <v>0.10170000046491623</v>
      </c>
    </row>
    <row r="167" spans="22:100" x14ac:dyDescent="0.35">
      <c r="V167" s="27">
        <v>163</v>
      </c>
      <c r="W167" s="16">
        <f t="shared" si="78"/>
        <v>73.992999999999995</v>
      </c>
      <c r="X167" s="16">
        <f t="shared" si="70"/>
        <v>0</v>
      </c>
      <c r="Y167" s="16">
        <f t="shared" si="71"/>
        <v>0</v>
      </c>
      <c r="AH167" s="27"/>
      <c r="AI167" s="27">
        <f>IF($D$45="","",$D$45)</f>
        <v>74.004999999999995</v>
      </c>
      <c r="AK167" s="27"/>
      <c r="AL167" s="27">
        <f>IF($D$37="","",$D$37)</f>
        <v>73.992999999999995</v>
      </c>
      <c r="AM167" s="16">
        <v>0.71960002183914185</v>
      </c>
      <c r="AN167" s="16">
        <v>0.14839999377727509</v>
      </c>
      <c r="AO167" s="16">
        <v>0.45140001177787781</v>
      </c>
      <c r="AP167" s="16">
        <v>0.46140000224113464</v>
      </c>
      <c r="AQ167" s="16">
        <v>0.61239999532699585</v>
      </c>
      <c r="AR167" s="16">
        <v>0.80430001020431519</v>
      </c>
      <c r="AS167" s="16">
        <v>0.73119997978210449</v>
      </c>
      <c r="AT167" s="16">
        <v>0.13009999692440033</v>
      </c>
      <c r="AU167" s="16">
        <v>0.33199998736381531</v>
      </c>
      <c r="AV167" s="16">
        <v>0.71789997816085815</v>
      </c>
      <c r="AW167" s="16">
        <v>2.2800000384449959E-2</v>
      </c>
      <c r="AX167" s="16">
        <v>0.40799999237060547</v>
      </c>
      <c r="AY167" s="16">
        <v>0.2906000018119812</v>
      </c>
      <c r="AZ167" s="16">
        <v>0.71530002355575562</v>
      </c>
      <c r="BA167" s="16">
        <v>0.66070002317428589</v>
      </c>
      <c r="BB167" s="16">
        <v>0.85390001535415649</v>
      </c>
      <c r="BC167" s="16">
        <v>0.12409999966621399</v>
      </c>
      <c r="BU167" s="16">
        <v>0.51749998331069946</v>
      </c>
      <c r="BV167" s="16">
        <v>0.87430000305175781</v>
      </c>
      <c r="BW167" s="16">
        <v>0.53949999809265137</v>
      </c>
      <c r="BX167" s="16">
        <v>0.52499997615814209</v>
      </c>
      <c r="BY167" s="16">
        <v>6.3299998641014099E-2</v>
      </c>
      <c r="BZ167" s="16">
        <v>0.65130001306533813</v>
      </c>
      <c r="CA167" s="16">
        <v>0.21580000221729279</v>
      </c>
      <c r="CB167" s="16">
        <v>0.72469997406005859</v>
      </c>
      <c r="CC167" s="16">
        <v>2.7699999511241913E-2</v>
      </c>
      <c r="CD167" s="16">
        <v>0.31709998846054077</v>
      </c>
      <c r="CE167" s="16">
        <v>163</v>
      </c>
      <c r="CF167" s="16">
        <f t="shared" si="72"/>
        <v>74.004999999999995</v>
      </c>
      <c r="CG167" s="16">
        <f t="shared" si="82"/>
        <v>163</v>
      </c>
      <c r="CH167" s="16">
        <f t="shared" si="73"/>
        <v>0.64642938525145888</v>
      </c>
      <c r="CI167" s="16">
        <f t="shared" si="80"/>
        <v>0.35357061474854112</v>
      </c>
      <c r="CJ167" s="16">
        <f t="shared" si="75"/>
        <v>0.65920024112833109</v>
      </c>
      <c r="CK167" s="16">
        <f t="shared" si="81"/>
        <v>-277.23125545351866</v>
      </c>
      <c r="CL167" s="16">
        <f t="shared" si="77"/>
        <v>0.38467363213511863</v>
      </c>
      <c r="CM167" s="16">
        <v>0.79180002212524414</v>
      </c>
      <c r="CN167" s="16">
        <v>0.52640002965927124</v>
      </c>
      <c r="CO167" s="16">
        <v>0.2840999960899353</v>
      </c>
      <c r="CP167" s="16">
        <v>0.81360000371932983</v>
      </c>
      <c r="CQ167" s="16">
        <v>0.75470000505447388</v>
      </c>
      <c r="CR167" s="16">
        <v>0.53030002117156982</v>
      </c>
      <c r="CS167" s="16">
        <v>0.84399998188018799</v>
      </c>
      <c r="CT167" s="16">
        <v>0.66930001974105835</v>
      </c>
      <c r="CU167" s="16">
        <v>0.83139997720718384</v>
      </c>
      <c r="CV167" s="16">
        <v>0.61900001764297485</v>
      </c>
    </row>
    <row r="168" spans="22:100" x14ac:dyDescent="0.35">
      <c r="V168" s="16">
        <v>164</v>
      </c>
      <c r="W168" s="16">
        <f t="shared" si="78"/>
        <v>74.015000000000001</v>
      </c>
      <c r="X168" s="16">
        <f t="shared" si="70"/>
        <v>0</v>
      </c>
      <c r="Y168" s="16">
        <f t="shared" si="71"/>
        <v>0</v>
      </c>
      <c r="AH168" s="27"/>
      <c r="AI168" s="27">
        <f>IF($E$45="","",$E$45)</f>
        <v>73.998000000000005</v>
      </c>
      <c r="AK168" s="27"/>
      <c r="AL168" s="27">
        <f>IF($E$37="","",$E$37)</f>
        <v>74.015000000000001</v>
      </c>
      <c r="AM168" s="16">
        <v>0.87190002202987671</v>
      </c>
      <c r="AN168" s="16">
        <v>0.9528999924659729</v>
      </c>
      <c r="AO168" s="16">
        <v>0.12809999287128448</v>
      </c>
      <c r="AP168" s="16">
        <v>0.53560000658035278</v>
      </c>
      <c r="AQ168" s="16">
        <v>0.95149999856948853</v>
      </c>
      <c r="AR168" s="16">
        <v>0.47630000114440918</v>
      </c>
      <c r="AS168" s="16">
        <v>0.5220000147819519</v>
      </c>
      <c r="AT168" s="16">
        <v>0.71149998903274536</v>
      </c>
      <c r="AU168" s="16">
        <v>0.6007000207901001</v>
      </c>
      <c r="AV168" s="16">
        <v>0.2476000040769577</v>
      </c>
      <c r="AW168" s="16">
        <v>0.30129998922348022</v>
      </c>
      <c r="AX168" s="16">
        <v>0.34479999542236328</v>
      </c>
      <c r="AY168" s="16">
        <v>3.7999998778104782E-2</v>
      </c>
      <c r="AZ168" s="16">
        <v>0.17430000007152557</v>
      </c>
      <c r="BA168" s="16">
        <v>5.5700000375509262E-2</v>
      </c>
      <c r="BB168" s="16">
        <v>0.72829997539520264</v>
      </c>
      <c r="BC168" s="16">
        <v>0.19750000536441803</v>
      </c>
      <c r="BU168" s="16">
        <v>0.94440001249313354</v>
      </c>
      <c r="BV168" s="16">
        <v>0.62000000476837158</v>
      </c>
      <c r="BW168" s="16">
        <v>9.8800003528594971E-2</v>
      </c>
      <c r="BX168" s="16">
        <v>0.83310002088546753</v>
      </c>
      <c r="BY168" s="16">
        <v>5.5300001055002213E-2</v>
      </c>
      <c r="BZ168" s="16">
        <v>0.30129998922348022</v>
      </c>
      <c r="CA168" s="16">
        <v>0.26309999823570251</v>
      </c>
      <c r="CB168" s="16">
        <v>0.96549999713897705</v>
      </c>
      <c r="CC168" s="16">
        <v>3.2400000840425491E-2</v>
      </c>
      <c r="CD168" s="16">
        <v>0.49709999561309814</v>
      </c>
      <c r="CE168" s="16">
        <v>164</v>
      </c>
      <c r="CF168" s="16">
        <f t="shared" si="72"/>
        <v>74.004999999999995</v>
      </c>
      <c r="CG168" s="16">
        <f t="shared" si="82"/>
        <v>164</v>
      </c>
      <c r="CH168" s="16">
        <f t="shared" si="73"/>
        <v>0.64642938525145888</v>
      </c>
      <c r="CI168" s="16">
        <f t="shared" si="80"/>
        <v>0.35357061474854112</v>
      </c>
      <c r="CJ168" s="16">
        <f t="shared" si="75"/>
        <v>0.65920024112833109</v>
      </c>
      <c r="CK168" s="16">
        <f t="shared" si="81"/>
        <v>-278.93729394861725</v>
      </c>
      <c r="CL168" s="16">
        <f t="shared" si="77"/>
        <v>0.39547548169328151</v>
      </c>
      <c r="CM168" s="16">
        <v>0.54409998655319214</v>
      </c>
      <c r="CN168" s="16">
        <v>0.76740002632141113</v>
      </c>
      <c r="CO168" s="16">
        <v>0.94220000505447388</v>
      </c>
      <c r="CP168" s="16">
        <v>7.0500001311302185E-2</v>
      </c>
      <c r="CQ168" s="16">
        <v>0.16490000486373901</v>
      </c>
      <c r="CR168" s="16">
        <v>0.13179999589920044</v>
      </c>
      <c r="CS168" s="16">
        <v>0.41870000958442688</v>
      </c>
      <c r="CT168" s="16">
        <v>0.18250000476837158</v>
      </c>
      <c r="CU168" s="16">
        <v>0.45519998669624329</v>
      </c>
      <c r="CV168" s="16">
        <v>0.63220000267028809</v>
      </c>
    </row>
    <row r="169" spans="22:100" x14ac:dyDescent="0.35">
      <c r="V169" s="27">
        <v>165</v>
      </c>
      <c r="W169" s="16">
        <f t="shared" si="78"/>
        <v>73.988</v>
      </c>
      <c r="X169" s="16">
        <f t="shared" si="70"/>
        <v>0</v>
      </c>
      <c r="Y169" s="16">
        <f t="shared" si="71"/>
        <v>0</v>
      </c>
      <c r="AH169" s="27" t="s">
        <v>128</v>
      </c>
      <c r="AI169" s="27">
        <f>IF($B$46="","",$B$46)</f>
        <v>73.994</v>
      </c>
      <c r="AK169" s="27"/>
      <c r="AL169" s="27">
        <f>IF($F$37="","",$F$37)</f>
        <v>73.988</v>
      </c>
      <c r="AM169" s="16">
        <v>5.3500000387430191E-2</v>
      </c>
      <c r="AN169" s="16">
        <v>0.11990000307559967</v>
      </c>
      <c r="AO169" s="16">
        <v>0.36669999361038208</v>
      </c>
      <c r="AP169" s="16">
        <v>0.97589999437332153</v>
      </c>
      <c r="AQ169" s="16">
        <v>3.7300001829862595E-2</v>
      </c>
      <c r="AR169" s="16">
        <v>0.37389999628067017</v>
      </c>
      <c r="AS169" s="16">
        <v>0.23899999260902405</v>
      </c>
      <c r="AT169" s="16">
        <v>0.70719999074935913</v>
      </c>
      <c r="AU169" s="16">
        <v>4.9800001084804535E-2</v>
      </c>
      <c r="AV169" s="16">
        <v>0.96759998798370361</v>
      </c>
      <c r="AW169" s="16">
        <v>0.81449997425079346</v>
      </c>
      <c r="AX169" s="16">
        <v>0.16030000150203705</v>
      </c>
      <c r="AY169" s="16">
        <v>0.40059998631477356</v>
      </c>
      <c r="AZ169" s="16">
        <v>3.4600000828504562E-2</v>
      </c>
      <c r="BA169" s="16">
        <v>0.50520002841949463</v>
      </c>
      <c r="BB169" s="16">
        <v>0.66280001401901245</v>
      </c>
      <c r="BC169" s="16">
        <v>0.41980001330375671</v>
      </c>
      <c r="BU169" s="16">
        <v>0.88840001821517944</v>
      </c>
      <c r="BV169" s="16">
        <v>0.99099999666213989</v>
      </c>
      <c r="BW169" s="16">
        <v>0.25180000066757202</v>
      </c>
      <c r="BX169" s="16">
        <v>0.95130002498626709</v>
      </c>
      <c r="BY169" s="16">
        <v>0.84450000524520874</v>
      </c>
      <c r="BZ169" s="16">
        <v>0.87680000066757202</v>
      </c>
      <c r="CA169" s="16">
        <v>0.58179998397827148</v>
      </c>
      <c r="CB169" s="16">
        <v>0.24869999289512634</v>
      </c>
      <c r="CC169" s="16">
        <v>0.34040001034736633</v>
      </c>
      <c r="CD169" s="16">
        <v>0.47530001401901245</v>
      </c>
      <c r="CE169" s="16">
        <v>165</v>
      </c>
      <c r="CF169" s="16">
        <f t="shared" si="72"/>
        <v>74.004999999999995</v>
      </c>
      <c r="CG169" s="16">
        <f t="shared" si="82"/>
        <v>165</v>
      </c>
      <c r="CH169" s="16">
        <f t="shared" si="73"/>
        <v>0.64642938525145888</v>
      </c>
      <c r="CI169" s="16">
        <f t="shared" si="80"/>
        <v>0.35357061474854112</v>
      </c>
      <c r="CJ169" s="16">
        <f t="shared" si="75"/>
        <v>0.65920024112833109</v>
      </c>
      <c r="CK169" s="16">
        <f t="shared" si="81"/>
        <v>-280.64333244371579</v>
      </c>
      <c r="CL169" s="16">
        <f t="shared" si="77"/>
        <v>0.40632367471390468</v>
      </c>
      <c r="CM169" s="16">
        <v>0.77789998054504395</v>
      </c>
      <c r="CN169" s="16">
        <v>0.93589997291564941</v>
      </c>
      <c r="CO169" s="16">
        <v>0.70190000534057617</v>
      </c>
      <c r="CP169" s="16">
        <v>0.37160000205039978</v>
      </c>
      <c r="CQ169" s="16">
        <v>0.3968999981880188</v>
      </c>
      <c r="CR169" s="16">
        <v>0.40529999136924744</v>
      </c>
      <c r="CS169" s="16">
        <v>0.56419998407363892</v>
      </c>
      <c r="CT169" s="16">
        <v>0.22229999303817749</v>
      </c>
      <c r="CU169" s="16">
        <v>0.78149998188018799</v>
      </c>
      <c r="CV169" s="16">
        <v>0.69110000133514404</v>
      </c>
    </row>
    <row r="170" spans="22:100" x14ac:dyDescent="0.35">
      <c r="V170" s="16">
        <v>166</v>
      </c>
      <c r="W170" s="16">
        <f t="shared" si="78"/>
        <v>74.007999999999996</v>
      </c>
      <c r="X170" s="16">
        <f t="shared" si="70"/>
        <v>0</v>
      </c>
      <c r="Y170" s="16">
        <f t="shared" si="71"/>
        <v>0</v>
      </c>
      <c r="AI170" s="27">
        <f>IF($C$46="","",$C$46)</f>
        <v>74.012</v>
      </c>
      <c r="AK170" s="27" t="s">
        <v>120</v>
      </c>
      <c r="AL170" s="27">
        <f>IF($B$38="","",$B$38)</f>
        <v>74.007999999999996</v>
      </c>
      <c r="AM170" s="16">
        <v>0.6380000114440918</v>
      </c>
      <c r="AN170" s="16">
        <v>0.45840001106262207</v>
      </c>
      <c r="AO170" s="16">
        <v>0.95149999856948853</v>
      </c>
      <c r="AP170" s="16">
        <v>0.79680001735687256</v>
      </c>
      <c r="AQ170" s="16">
        <v>0.72439998388290405</v>
      </c>
      <c r="AR170" s="16">
        <v>0.23829999566078186</v>
      </c>
      <c r="AS170" s="16">
        <v>0.74360001087188721</v>
      </c>
      <c r="AT170" s="16">
        <v>0.27399998903274536</v>
      </c>
      <c r="AU170" s="16">
        <v>0.9812999963760376</v>
      </c>
      <c r="AV170" s="16">
        <v>0.65140002965927124</v>
      </c>
      <c r="AW170" s="16">
        <v>0.20299999415874481</v>
      </c>
      <c r="AX170" s="16">
        <v>5.0400000065565109E-2</v>
      </c>
      <c r="AY170" s="16">
        <v>0.43860000371932983</v>
      </c>
      <c r="AZ170" s="16">
        <v>0.1703999936580658</v>
      </c>
      <c r="BA170" s="16">
        <v>0.22329999506473541</v>
      </c>
      <c r="BB170" s="16">
        <v>0.50749999284744263</v>
      </c>
      <c r="BC170" s="16">
        <v>0.76380002498626709</v>
      </c>
      <c r="BU170" s="16">
        <v>0.63660001754760742</v>
      </c>
      <c r="BV170" s="16">
        <v>0.49329999089241028</v>
      </c>
      <c r="BW170" s="16">
        <v>0.37909999489784241</v>
      </c>
      <c r="BX170" s="16">
        <v>4.1999999433755875E-2</v>
      </c>
      <c r="BY170" s="16">
        <v>2.9999999329447746E-2</v>
      </c>
      <c r="BZ170" s="16">
        <v>0.32310000061988831</v>
      </c>
      <c r="CA170" s="16">
        <v>0.10949999839067459</v>
      </c>
      <c r="CB170" s="16">
        <v>0.44060000777244568</v>
      </c>
      <c r="CC170" s="16">
        <v>0.31380000710487366</v>
      </c>
      <c r="CD170" s="16">
        <v>0.28259998559951782</v>
      </c>
      <c r="CE170" s="16">
        <v>166</v>
      </c>
      <c r="CF170" s="16">
        <f t="shared" si="72"/>
        <v>74.004999999999995</v>
      </c>
      <c r="CG170" s="16">
        <f t="shared" si="82"/>
        <v>166</v>
      </c>
      <c r="CH170" s="16">
        <f t="shared" si="73"/>
        <v>0.64642938525145888</v>
      </c>
      <c r="CI170" s="16">
        <f t="shared" si="80"/>
        <v>0.35357061474854112</v>
      </c>
      <c r="CJ170" s="16">
        <f t="shared" si="75"/>
        <v>0.65920024112833109</v>
      </c>
      <c r="CK170" s="16">
        <f t="shared" si="81"/>
        <v>-282.34937093881439</v>
      </c>
      <c r="CL170" s="16">
        <f t="shared" si="77"/>
        <v>0.41721989845309948</v>
      </c>
      <c r="CM170" s="16">
        <v>4.8700001090764999E-2</v>
      </c>
      <c r="CN170" s="16">
        <v>0.4203999936580658</v>
      </c>
      <c r="CO170" s="16">
        <v>0.23309999704360962</v>
      </c>
      <c r="CP170" s="16">
        <v>0.19879999756813049</v>
      </c>
      <c r="CQ170" s="16">
        <v>0.52799999713897705</v>
      </c>
      <c r="CR170" s="16">
        <v>0.54900002479553223</v>
      </c>
      <c r="CS170" s="16">
        <v>0.39739999175071716</v>
      </c>
      <c r="CT170" s="16">
        <v>0.30570000410079956</v>
      </c>
      <c r="CU170" s="16">
        <v>0.65750002861022949</v>
      </c>
      <c r="CV170" s="16">
        <v>5.9099998325109482E-2</v>
      </c>
    </row>
    <row r="171" spans="22:100" x14ac:dyDescent="0.35">
      <c r="V171" s="27">
        <v>167</v>
      </c>
      <c r="W171" s="16">
        <f t="shared" si="78"/>
        <v>73.995000000000005</v>
      </c>
      <c r="X171" s="16">
        <f t="shared" si="70"/>
        <v>0</v>
      </c>
      <c r="Y171" s="16">
        <f t="shared" si="71"/>
        <v>0</v>
      </c>
      <c r="AH171" s="27"/>
      <c r="AI171" s="27">
        <f>IF($D$46="","",$D$46)</f>
        <v>73.986000000000004</v>
      </c>
      <c r="AL171" s="27">
        <f>IF($C$38="","",$C$38)</f>
        <v>73.995000000000005</v>
      </c>
      <c r="AM171" s="16">
        <v>0.42100000381469727</v>
      </c>
      <c r="AN171" s="16">
        <v>0.82309997081756592</v>
      </c>
      <c r="AO171" s="16">
        <v>0.59109997749328613</v>
      </c>
      <c r="AP171" s="16">
        <v>5.1600001752376556E-2</v>
      </c>
      <c r="AQ171" s="16">
        <v>0.31369999051094055</v>
      </c>
      <c r="AR171" s="16">
        <v>0.78380000591278076</v>
      </c>
      <c r="AS171" s="16">
        <v>4.2100001126527786E-2</v>
      </c>
      <c r="AT171" s="16">
        <v>0.94880002737045288</v>
      </c>
      <c r="AU171" s="16">
        <v>0.12150000035762787</v>
      </c>
      <c r="AV171" s="16">
        <v>0.11259999871253967</v>
      </c>
      <c r="AW171" s="16">
        <v>4.9300000071525574E-2</v>
      </c>
      <c r="AX171" s="16">
        <v>0.19709999859333038</v>
      </c>
      <c r="AY171" s="16">
        <v>0.81709998846054077</v>
      </c>
      <c r="AZ171" s="16">
        <v>0.95370000600814819</v>
      </c>
      <c r="BA171" s="16">
        <v>0.99199998378753662</v>
      </c>
      <c r="BB171" s="16">
        <v>0.2207999974489212</v>
      </c>
      <c r="BC171" s="16">
        <v>0.4406999945640564</v>
      </c>
      <c r="BU171" s="16">
        <v>0.34610000252723694</v>
      </c>
      <c r="BV171" s="16">
        <v>0.83539998531341553</v>
      </c>
      <c r="BW171" s="16">
        <v>0.81590002775192261</v>
      </c>
      <c r="BX171" s="16">
        <v>0.71660000085830688</v>
      </c>
      <c r="BY171" s="16">
        <v>0.92549997568130493</v>
      </c>
      <c r="BZ171" s="16">
        <v>0.25380000472068787</v>
      </c>
      <c r="CA171" s="16">
        <v>0.34119999408721924</v>
      </c>
      <c r="CB171" s="16">
        <v>4.9300000071525574E-2</v>
      </c>
      <c r="CC171" s="16">
        <v>0.45199999213218689</v>
      </c>
      <c r="CD171" s="16">
        <v>0.35010001063346863</v>
      </c>
      <c r="CE171" s="16">
        <v>167</v>
      </c>
      <c r="CF171" s="16">
        <f t="shared" si="72"/>
        <v>74.006</v>
      </c>
      <c r="CG171" s="16">
        <f t="shared" si="82"/>
        <v>167</v>
      </c>
      <c r="CH171" s="16">
        <f t="shared" si="73"/>
        <v>0.68223069337487863</v>
      </c>
      <c r="CI171" s="16">
        <f t="shared" si="80"/>
        <v>0.31776930662512137</v>
      </c>
      <c r="CJ171" s="16">
        <f t="shared" si="75"/>
        <v>0.69445875633453558</v>
      </c>
      <c r="CK171" s="16">
        <f t="shared" si="81"/>
        <v>-248.75430433695337</v>
      </c>
      <c r="CL171" s="16">
        <f t="shared" si="77"/>
        <v>0.42816588554795615</v>
      </c>
      <c r="CM171" s="16">
        <v>0.27430000901222229</v>
      </c>
      <c r="CN171" s="16">
        <v>0.83429998159408569</v>
      </c>
      <c r="CO171" s="16">
        <v>0.59439998865127563</v>
      </c>
      <c r="CP171" s="16">
        <v>0.68120002746582031</v>
      </c>
      <c r="CQ171" s="16">
        <v>0.25679999589920044</v>
      </c>
      <c r="CR171" s="16">
        <v>0.20909999310970306</v>
      </c>
      <c r="CS171" s="16">
        <v>0.7523999810218811</v>
      </c>
      <c r="CT171" s="16">
        <v>0.60970002412796021</v>
      </c>
      <c r="CU171" s="16">
        <v>0.51349997520446777</v>
      </c>
      <c r="CV171" s="16">
        <v>0.56220000982284546</v>
      </c>
    </row>
    <row r="172" spans="22:100" x14ac:dyDescent="0.35">
      <c r="V172" s="16">
        <v>168</v>
      </c>
      <c r="W172" s="16">
        <f t="shared" si="78"/>
        <v>74.009</v>
      </c>
      <c r="X172" s="16">
        <f t="shared" si="70"/>
        <v>0</v>
      </c>
      <c r="Y172" s="16">
        <f t="shared" si="71"/>
        <v>0</v>
      </c>
      <c r="AH172" s="27"/>
      <c r="AI172" s="27">
        <f>IF($E$46="","",$E$46)</f>
        <v>74.004999999999995</v>
      </c>
      <c r="AK172" s="27"/>
      <c r="AL172" s="27">
        <f>IF($D$38="","",$D$38)</f>
        <v>74.009</v>
      </c>
      <c r="AM172" s="16">
        <v>0.57319998741149902</v>
      </c>
      <c r="AN172" s="16">
        <v>0.75700002908706665</v>
      </c>
      <c r="AO172" s="16">
        <v>0.4927000105381012</v>
      </c>
      <c r="AP172" s="16">
        <v>0.61119997501373291</v>
      </c>
      <c r="AQ172" s="16">
        <v>0.71640002727508545</v>
      </c>
      <c r="AR172" s="16">
        <v>0.70649999380111694</v>
      </c>
      <c r="AS172" s="16">
        <v>0.75690001249313354</v>
      </c>
      <c r="AT172" s="16">
        <v>0.73089998960494995</v>
      </c>
      <c r="AU172" s="16">
        <v>0.87010002136230469</v>
      </c>
      <c r="AV172" s="16">
        <v>0.95639997720718384</v>
      </c>
      <c r="AW172" s="16">
        <v>0.12359999865293503</v>
      </c>
      <c r="AX172" s="16">
        <v>0.53159999847412109</v>
      </c>
      <c r="AY172" s="16">
        <v>1.640000008046627E-2</v>
      </c>
      <c r="AZ172" s="16">
        <v>0.12330000102519989</v>
      </c>
      <c r="BA172" s="16">
        <v>5.5700000375509262E-2</v>
      </c>
      <c r="BB172" s="16">
        <v>0.68669998645782471</v>
      </c>
      <c r="BC172" s="16">
        <v>0.94669997692108154</v>
      </c>
      <c r="BU172" s="16">
        <v>0.30509999394416809</v>
      </c>
      <c r="BV172" s="16">
        <v>0.64499998092651367</v>
      </c>
      <c r="BW172" s="16">
        <v>0.20299999415874481</v>
      </c>
      <c r="BX172" s="16">
        <v>0.48280000686645508</v>
      </c>
      <c r="BY172" s="16">
        <v>0.71880000829696655</v>
      </c>
      <c r="BZ172" s="16">
        <v>0.97219997644424438</v>
      </c>
      <c r="CA172" s="16">
        <v>0.7653999924659729</v>
      </c>
      <c r="CB172" s="16">
        <v>0.41319999098777771</v>
      </c>
      <c r="CC172" s="16">
        <v>0.32539999485015869</v>
      </c>
      <c r="CD172" s="16">
        <v>0.2093999981880188</v>
      </c>
      <c r="CE172" s="16">
        <v>168</v>
      </c>
      <c r="CF172" s="16">
        <f t="shared" si="72"/>
        <v>74.006</v>
      </c>
      <c r="CG172" s="16">
        <f t="shared" si="82"/>
        <v>168</v>
      </c>
      <c r="CH172" s="16">
        <f t="shared" si="73"/>
        <v>0.68223069337487863</v>
      </c>
      <c r="CI172" s="16">
        <f t="shared" si="80"/>
        <v>0.31776930662512137</v>
      </c>
      <c r="CJ172" s="16">
        <f t="shared" si="75"/>
        <v>0.69445875633453558</v>
      </c>
      <c r="CK172" s="16">
        <f t="shared" si="81"/>
        <v>-250.24832418282094</v>
      </c>
      <c r="CL172" s="16">
        <f t="shared" si="77"/>
        <v>0.43916341639745599</v>
      </c>
      <c r="CM172" s="16">
        <v>0.13320000469684601</v>
      </c>
      <c r="CN172" s="16">
        <v>0.32159999012947083</v>
      </c>
      <c r="CO172" s="16">
        <v>0.81430000066757202</v>
      </c>
      <c r="CP172" s="16">
        <v>0.35040000081062317</v>
      </c>
      <c r="CQ172" s="16">
        <v>0.1371999979019165</v>
      </c>
      <c r="CR172" s="16">
        <v>0.27869999408721924</v>
      </c>
      <c r="CS172" s="16">
        <v>0.28610000014305115</v>
      </c>
      <c r="CT172" s="16">
        <v>0.15579999983310699</v>
      </c>
      <c r="CU172" s="16">
        <v>0.30820000171661377</v>
      </c>
      <c r="CV172" s="16">
        <v>0.25440001487731934</v>
      </c>
    </row>
    <row r="173" spans="22:100" x14ac:dyDescent="0.35">
      <c r="V173" s="27">
        <v>169</v>
      </c>
      <c r="W173" s="16">
        <f t="shared" si="78"/>
        <v>74.004999999999995</v>
      </c>
      <c r="X173" s="16">
        <f t="shared" si="70"/>
        <v>0</v>
      </c>
      <c r="Y173" s="16">
        <f t="shared" si="71"/>
        <v>0</v>
      </c>
      <c r="AH173" s="27" t="s">
        <v>129</v>
      </c>
      <c r="AI173" s="27">
        <f>IF($B$47="","",$B$47)</f>
        <v>74.006</v>
      </c>
      <c r="AK173" s="27"/>
      <c r="AL173" s="27">
        <f>IF($E$38="","",$E$38)</f>
        <v>74.004999999999995</v>
      </c>
      <c r="AM173" s="16">
        <v>0.14329999685287476</v>
      </c>
      <c r="AN173" s="16">
        <v>0.48089998960494995</v>
      </c>
      <c r="AO173" s="16">
        <v>0.89270001649856567</v>
      </c>
      <c r="AP173" s="16">
        <v>7.1400001645088196E-2</v>
      </c>
      <c r="AQ173" s="16">
        <v>0.23070000112056732</v>
      </c>
      <c r="AR173" s="16">
        <v>0.85379999876022339</v>
      </c>
      <c r="AS173" s="16">
        <v>0.11890000104904175</v>
      </c>
      <c r="AT173" s="16">
        <v>0.60790002346038818</v>
      </c>
      <c r="AU173" s="16">
        <v>0.22599999606609344</v>
      </c>
      <c r="AV173" s="16">
        <v>0.30370000004768372</v>
      </c>
      <c r="AW173" s="16">
        <v>0.71189999580383301</v>
      </c>
      <c r="AX173" s="16">
        <v>0.25090000033378601</v>
      </c>
      <c r="AY173" s="16">
        <v>0.28069999814033508</v>
      </c>
      <c r="AZ173" s="16">
        <v>0.43869999051094055</v>
      </c>
      <c r="BA173" s="16">
        <v>0.65969997644424438</v>
      </c>
      <c r="BB173" s="16">
        <v>0.59930002689361572</v>
      </c>
      <c r="BC173" s="16">
        <v>0.91039997339248657</v>
      </c>
      <c r="BU173" s="16">
        <v>0.65109997987747192</v>
      </c>
      <c r="BV173" s="16">
        <v>0.81379997730255127</v>
      </c>
      <c r="BW173" s="16">
        <v>0.95090001821517944</v>
      </c>
      <c r="BX173" s="16">
        <v>0.85140001773834229</v>
      </c>
      <c r="BY173" s="16">
        <v>0.65160000324249268</v>
      </c>
      <c r="BZ173" s="16">
        <v>0.43349999189376831</v>
      </c>
      <c r="CA173" s="16">
        <v>0.47760000824928284</v>
      </c>
      <c r="CB173" s="16">
        <v>0.36329999566078186</v>
      </c>
      <c r="CC173" s="16">
        <v>8.9800000190734863E-2</v>
      </c>
      <c r="CD173" s="16">
        <v>0.44740000367164612</v>
      </c>
      <c r="CE173" s="16">
        <v>169</v>
      </c>
      <c r="CF173" s="16">
        <f t="shared" si="72"/>
        <v>74.006</v>
      </c>
      <c r="CG173" s="16">
        <f t="shared" si="82"/>
        <v>169</v>
      </c>
      <c r="CH173" s="16">
        <f t="shared" si="73"/>
        <v>0.68223069337487863</v>
      </c>
      <c r="CI173" s="16">
        <f t="shared" si="80"/>
        <v>0.31776930662512137</v>
      </c>
      <c r="CJ173" s="16">
        <f t="shared" si="75"/>
        <v>0.69445875633453558</v>
      </c>
      <c r="CK173" s="16">
        <f t="shared" si="81"/>
        <v>-251.74234402868854</v>
      </c>
      <c r="CL173" s="16">
        <f t="shared" si="77"/>
        <v>0.45021432167619596</v>
      </c>
      <c r="CM173" s="16">
        <v>0.70090001821517944</v>
      </c>
      <c r="CN173" s="16">
        <v>0.14869999885559082</v>
      </c>
      <c r="CO173" s="16">
        <v>0.61750000715255737</v>
      </c>
      <c r="CP173" s="16">
        <v>0.46209999918937683</v>
      </c>
      <c r="CQ173" s="16">
        <v>0.11309999972581863</v>
      </c>
      <c r="CR173" s="16">
        <v>0.79350000619888306</v>
      </c>
      <c r="CS173" s="16">
        <v>0.28999999165534973</v>
      </c>
      <c r="CT173" s="16">
        <v>0.87449997663497925</v>
      </c>
      <c r="CU173" s="16">
        <v>0.83609998226165771</v>
      </c>
      <c r="CV173" s="16">
        <v>0.99360001087188721</v>
      </c>
    </row>
    <row r="174" spans="22:100" x14ac:dyDescent="0.35">
      <c r="V174" s="16">
        <v>170</v>
      </c>
      <c r="W174" s="16">
        <f t="shared" si="78"/>
        <v>74.004000000000005</v>
      </c>
      <c r="X174" s="16">
        <f t="shared" si="70"/>
        <v>0</v>
      </c>
      <c r="Y174" s="16">
        <f t="shared" si="71"/>
        <v>0</v>
      </c>
      <c r="AI174" s="27">
        <f>IF($C$47="","",$C$47)</f>
        <v>74.010000000000005</v>
      </c>
      <c r="AK174" s="27"/>
      <c r="AL174" s="27">
        <f>IF($F$38="","",$F$38)</f>
        <v>74.004000000000005</v>
      </c>
      <c r="AM174" s="16">
        <v>0.83149999380111694</v>
      </c>
      <c r="AN174" s="16">
        <v>7.4500001966953278E-2</v>
      </c>
      <c r="AO174" s="16">
        <v>1.2799999676644802E-2</v>
      </c>
      <c r="AP174" s="16">
        <v>0.38370001316070557</v>
      </c>
      <c r="AQ174" s="16">
        <v>0.15070000290870667</v>
      </c>
      <c r="AR174" s="16">
        <v>0.89829999208450317</v>
      </c>
      <c r="AS174" s="16">
        <v>0.44690001010894775</v>
      </c>
      <c r="AT174" s="16">
        <v>0.61489999294281006</v>
      </c>
      <c r="AU174" s="16">
        <v>0.10670000314712524</v>
      </c>
      <c r="AV174" s="16">
        <v>0.33160001039505005</v>
      </c>
      <c r="AW174" s="16">
        <v>0.49390000104904175</v>
      </c>
      <c r="AX174" s="16">
        <v>0.68320000171661377</v>
      </c>
      <c r="AY174" s="16">
        <v>0.52399998903274536</v>
      </c>
      <c r="AZ174" s="16">
        <v>0.4625999927520752</v>
      </c>
      <c r="BA174" s="16">
        <v>0.20170000195503235</v>
      </c>
      <c r="BB174" s="16">
        <v>0.50739997625350952</v>
      </c>
      <c r="BC174" s="16">
        <v>0.45899999141693115</v>
      </c>
      <c r="BU174" s="16">
        <v>1.5300000086426735E-2</v>
      </c>
      <c r="BV174" s="16">
        <v>6.5700002014636993E-2</v>
      </c>
      <c r="BW174" s="16">
        <v>3.6299999803304672E-2</v>
      </c>
      <c r="BX174" s="16">
        <v>0.44670000672340393</v>
      </c>
      <c r="BY174" s="16">
        <v>0.18629999458789825</v>
      </c>
      <c r="BZ174" s="16">
        <v>0.24230000376701355</v>
      </c>
      <c r="CA174" s="16">
        <v>0.68739998340606689</v>
      </c>
      <c r="CB174" s="16">
        <v>0.20059999823570251</v>
      </c>
      <c r="CC174" s="16">
        <v>5.2799999713897705E-2</v>
      </c>
      <c r="CD174" s="16">
        <v>0.50840002298355103</v>
      </c>
      <c r="CE174" s="16">
        <v>170</v>
      </c>
      <c r="CF174" s="16">
        <f t="shared" si="72"/>
        <v>74.006</v>
      </c>
      <c r="CG174" s="16">
        <f t="shared" si="82"/>
        <v>170</v>
      </c>
      <c r="CH174" s="16">
        <f t="shared" si="73"/>
        <v>0.68223069337487863</v>
      </c>
      <c r="CI174" s="16">
        <f t="shared" si="80"/>
        <v>0.31776930662512137</v>
      </c>
      <c r="CJ174" s="16">
        <f t="shared" si="75"/>
        <v>0.69445875633453558</v>
      </c>
      <c r="CK174" s="16">
        <f t="shared" si="81"/>
        <v>-253.23636387455613</v>
      </c>
      <c r="CL174" s="16">
        <f t="shared" si="77"/>
        <v>0.46132048499081096</v>
      </c>
      <c r="CM174" s="16">
        <v>0.54269999265670776</v>
      </c>
      <c r="CN174" s="16">
        <v>0.92419999837875366</v>
      </c>
      <c r="CO174" s="16">
        <v>0.26420000195503235</v>
      </c>
      <c r="CP174" s="16">
        <v>0.9781000018119812</v>
      </c>
      <c r="CQ174" s="16">
        <v>7.2300001978874207E-2</v>
      </c>
      <c r="CR174" s="16">
        <v>0.76910001039505005</v>
      </c>
      <c r="CS174" s="16">
        <v>0.67790001630783081</v>
      </c>
      <c r="CT174" s="16">
        <v>0.14139999449253082</v>
      </c>
      <c r="CU174" s="16">
        <v>0.61870002746582031</v>
      </c>
      <c r="CV174" s="16">
        <v>0.27079999446868896</v>
      </c>
    </row>
    <row r="175" spans="22:100" x14ac:dyDescent="0.35">
      <c r="V175" s="27">
        <v>171</v>
      </c>
      <c r="W175" s="16">
        <f t="shared" si="78"/>
        <v>73.998000000000005</v>
      </c>
      <c r="X175" s="16">
        <f t="shared" si="70"/>
        <v>0</v>
      </c>
      <c r="Y175" s="16">
        <f t="shared" si="71"/>
        <v>0</v>
      </c>
      <c r="AH175" s="27"/>
      <c r="AI175" s="27">
        <f>IF($D$47="","",$D$47)</f>
        <v>74.018000000000001</v>
      </c>
      <c r="AK175" s="27" t="s">
        <v>121</v>
      </c>
      <c r="AL175" s="27">
        <f>IF($B$39="","",$B$39)</f>
        <v>73.998000000000005</v>
      </c>
      <c r="AM175" s="16">
        <v>9.9999997473787516E-5</v>
      </c>
      <c r="AN175" s="16">
        <v>0.94249999523162842</v>
      </c>
      <c r="AO175" s="16">
        <v>0.16189999878406525</v>
      </c>
      <c r="AP175" s="16">
        <v>5.169999971985817E-2</v>
      </c>
      <c r="AQ175" s="16">
        <v>0.67619997262954712</v>
      </c>
      <c r="AR175" s="16">
        <v>0.10779999941587448</v>
      </c>
      <c r="AS175" s="16">
        <v>0.33520001173019409</v>
      </c>
      <c r="AT175" s="16">
        <v>0.77420002222061157</v>
      </c>
      <c r="AU175" s="16">
        <v>3.1500000506639481E-2</v>
      </c>
      <c r="AV175" s="16">
        <v>0.72399997711181641</v>
      </c>
      <c r="AW175" s="16">
        <v>0.69090002775192261</v>
      </c>
      <c r="AX175" s="16">
        <v>0.34389999508857727</v>
      </c>
      <c r="AY175" s="16">
        <v>0.66159999370574951</v>
      </c>
      <c r="AZ175" s="16">
        <v>6.6299997270107269E-2</v>
      </c>
      <c r="BA175" s="16">
        <v>0.21600000560283661</v>
      </c>
      <c r="BB175" s="16">
        <v>0.36259999871253967</v>
      </c>
      <c r="BC175" s="16">
        <v>7.3499999940395355E-2</v>
      </c>
      <c r="BU175" s="16">
        <v>0.81089997291564941</v>
      </c>
      <c r="BV175" s="16">
        <v>0.5910000205039978</v>
      </c>
      <c r="BW175" s="16">
        <v>0.59930002689361572</v>
      </c>
      <c r="BX175" s="16">
        <v>0.71560001373291016</v>
      </c>
      <c r="BY175" s="16">
        <v>0.38109999895095825</v>
      </c>
      <c r="BZ175" s="16">
        <v>2.9100000858306885E-2</v>
      </c>
      <c r="CA175" s="16">
        <v>8.9000001549720764E-2</v>
      </c>
      <c r="CB175" s="16">
        <v>8.4700003266334534E-2</v>
      </c>
      <c r="CC175" s="16">
        <v>9.2000002041459084E-3</v>
      </c>
      <c r="CD175" s="16">
        <v>0.18790000677108765</v>
      </c>
      <c r="CE175" s="16">
        <v>171</v>
      </c>
      <c r="CF175" s="16">
        <f t="shared" si="72"/>
        <v>74.006</v>
      </c>
      <c r="CG175" s="16">
        <f t="shared" si="82"/>
        <v>171</v>
      </c>
      <c r="CH175" s="16">
        <f t="shared" si="73"/>
        <v>0.68223069337487863</v>
      </c>
      <c r="CI175" s="16">
        <f t="shared" si="80"/>
        <v>0.31776930662512137</v>
      </c>
      <c r="CJ175" s="16">
        <f t="shared" si="75"/>
        <v>0.69445875633453558</v>
      </c>
      <c r="CK175" s="16">
        <f t="shared" si="81"/>
        <v>-254.7303837204237</v>
      </c>
      <c r="CL175" s="16">
        <f t="shared" si="77"/>
        <v>0.47248384568979829</v>
      </c>
      <c r="CM175" s="16">
        <v>0.73290002346038818</v>
      </c>
      <c r="CN175" s="16">
        <v>4.179999977350235E-2</v>
      </c>
      <c r="CO175" s="16">
        <v>0.72119998931884766</v>
      </c>
      <c r="CP175" s="16">
        <v>0.55210000276565552</v>
      </c>
      <c r="CQ175" s="16">
        <v>0.38960000872612</v>
      </c>
      <c r="CR175" s="16">
        <v>7.3899999260902405E-2</v>
      </c>
      <c r="CS175" s="16">
        <v>0.86820000410079956</v>
      </c>
      <c r="CT175" s="16">
        <v>0.63080000877380371</v>
      </c>
      <c r="CU175" s="16">
        <v>0.8442000150680542</v>
      </c>
      <c r="CV175" s="16">
        <v>0.8880000114440918</v>
      </c>
    </row>
    <row r="176" spans="22:100" x14ac:dyDescent="0.35">
      <c r="V176" s="16">
        <v>172</v>
      </c>
      <c r="W176" s="16">
        <f t="shared" si="78"/>
        <v>74</v>
      </c>
      <c r="X176" s="16">
        <f t="shared" si="70"/>
        <v>0</v>
      </c>
      <c r="Y176" s="16">
        <f t="shared" si="71"/>
        <v>0</v>
      </c>
      <c r="AH176" s="27"/>
      <c r="AI176" s="27">
        <f>IF($E$47="","",$E$47)</f>
        <v>74.003</v>
      </c>
      <c r="AL176" s="27">
        <f>IF($C$39="","",$C$39)</f>
        <v>74</v>
      </c>
      <c r="AM176" s="16">
        <v>0.14219999313354492</v>
      </c>
      <c r="AN176" s="16">
        <v>0.91060000658035278</v>
      </c>
      <c r="AO176" s="16">
        <v>0.94950002431869507</v>
      </c>
      <c r="AP176" s="16">
        <v>0.98860001564025879</v>
      </c>
      <c r="AQ176" s="16">
        <v>0.84160000085830688</v>
      </c>
      <c r="AR176" s="16">
        <v>5.8800000697374344E-2</v>
      </c>
      <c r="AS176" s="16">
        <v>1.5799999237060547E-2</v>
      </c>
      <c r="AT176" s="16">
        <v>0.5065000057220459</v>
      </c>
      <c r="AU176" s="16">
        <v>0.38679999113082886</v>
      </c>
      <c r="AV176" s="16">
        <v>0.37650001049041748</v>
      </c>
      <c r="AW176" s="16">
        <v>0.45260000228881836</v>
      </c>
      <c r="AX176" s="16">
        <v>0.27639999985694885</v>
      </c>
      <c r="AY176" s="16">
        <v>8.6099997162818909E-2</v>
      </c>
      <c r="AZ176" s="16">
        <v>0.50169998407363892</v>
      </c>
      <c r="BA176" s="16">
        <v>0.65839999914169312</v>
      </c>
      <c r="BB176" s="16">
        <v>0.16539999842643738</v>
      </c>
      <c r="BC176" s="16">
        <v>0.15080000460147858</v>
      </c>
      <c r="BU176" s="16">
        <v>0.13480000197887421</v>
      </c>
      <c r="BV176" s="16">
        <v>0.8409000039100647</v>
      </c>
      <c r="BW176" s="16">
        <v>6.0100000351667404E-2</v>
      </c>
      <c r="BX176" s="16">
        <v>7.7100001275539398E-2</v>
      </c>
      <c r="BY176" s="16">
        <v>0.93959999084472656</v>
      </c>
      <c r="BZ176" s="16">
        <v>0.79970002174377441</v>
      </c>
      <c r="CA176" s="16">
        <v>0.31380000710487366</v>
      </c>
      <c r="CB176" s="16">
        <v>0.17579999566078186</v>
      </c>
      <c r="CC176" s="16">
        <v>0.31450000405311584</v>
      </c>
      <c r="CD176" s="16">
        <v>0.91149997711181641</v>
      </c>
      <c r="CE176" s="16">
        <v>172</v>
      </c>
      <c r="CF176" s="16">
        <f t="shared" si="72"/>
        <v>74.006</v>
      </c>
      <c r="CG176" s="16">
        <f t="shared" si="82"/>
        <v>172</v>
      </c>
      <c r="CH176" s="16">
        <f t="shared" si="73"/>
        <v>0.68223069337487863</v>
      </c>
      <c r="CI176" s="16">
        <f t="shared" si="80"/>
        <v>0.31776930662512137</v>
      </c>
      <c r="CJ176" s="16">
        <f t="shared" si="75"/>
        <v>0.69445875633453558</v>
      </c>
      <c r="CK176" s="16">
        <f t="shared" si="81"/>
        <v>-256.2244035662913</v>
      </c>
      <c r="CL176" s="16">
        <f t="shared" si="77"/>
        <v>0.48370640183838465</v>
      </c>
      <c r="CM176" s="16">
        <v>0.51880002021789551</v>
      </c>
      <c r="CN176" s="16">
        <v>0.1898999959230423</v>
      </c>
      <c r="CO176" s="16">
        <v>0.63459998369216919</v>
      </c>
      <c r="CP176" s="16">
        <v>0.11349999904632568</v>
      </c>
      <c r="CQ176" s="16">
        <v>0.67570000886917114</v>
      </c>
      <c r="CR176" s="16">
        <v>0.68029999732971191</v>
      </c>
      <c r="CS176" s="16">
        <v>0.52990001440048218</v>
      </c>
      <c r="CT176" s="16">
        <v>0.57840001583099365</v>
      </c>
      <c r="CU176" s="16">
        <v>7.9000003635883331E-2</v>
      </c>
      <c r="CV176" s="16">
        <v>0.32600000500679016</v>
      </c>
    </row>
    <row r="177" spans="22:100" x14ac:dyDescent="0.35">
      <c r="V177" s="27">
        <v>173</v>
      </c>
      <c r="W177" s="16">
        <f t="shared" si="78"/>
        <v>73.989999999999995</v>
      </c>
      <c r="X177" s="16">
        <f t="shared" si="70"/>
        <v>0</v>
      </c>
      <c r="Y177" s="16">
        <f t="shared" si="71"/>
        <v>0</v>
      </c>
      <c r="AH177" s="27" t="s">
        <v>130</v>
      </c>
      <c r="AI177" s="27">
        <f>IF($B$48="","",$B$48)</f>
        <v>73.983999999999995</v>
      </c>
      <c r="AK177" s="27"/>
      <c r="AL177" s="27">
        <f>IF($D$39="","",$D$39)</f>
        <v>73.989999999999995</v>
      </c>
      <c r="AM177" s="16">
        <v>0.27570000290870667</v>
      </c>
      <c r="AN177" s="16">
        <v>0.54240000247955322</v>
      </c>
      <c r="AO177" s="16">
        <v>0.83289998769760132</v>
      </c>
      <c r="AP177" s="16">
        <v>0.37729999423027039</v>
      </c>
      <c r="AQ177" s="16">
        <v>0.43369999527931213</v>
      </c>
      <c r="AR177" s="16">
        <v>0.3831000030040741</v>
      </c>
      <c r="AS177" s="16">
        <v>0.61640000343322754</v>
      </c>
      <c r="AT177" s="16">
        <v>0.35890001058578491</v>
      </c>
      <c r="AU177" s="16">
        <v>0.74210000038146973</v>
      </c>
      <c r="AV177" s="16">
        <v>0.94819998741149902</v>
      </c>
      <c r="AW177" s="16">
        <v>0.69980001449584961</v>
      </c>
      <c r="AX177" s="16">
        <v>2.3000000044703484E-2</v>
      </c>
      <c r="AY177" s="16">
        <v>0.25679999589920044</v>
      </c>
      <c r="AZ177" s="16">
        <v>0.13289999961853027</v>
      </c>
      <c r="BA177" s="16">
        <v>0.20960000157356262</v>
      </c>
      <c r="BB177" s="16">
        <v>0.55260002613067627</v>
      </c>
      <c r="BC177" s="16">
        <v>0.74150002002716064</v>
      </c>
      <c r="BU177" s="16">
        <v>0.50190001726150513</v>
      </c>
      <c r="BV177" s="16">
        <v>0.82539999485015869</v>
      </c>
      <c r="BW177" s="16">
        <v>0.72409999370574951</v>
      </c>
      <c r="BX177" s="16">
        <v>0.60740000009536743</v>
      </c>
      <c r="BY177" s="16">
        <v>0.65640002489089966</v>
      </c>
      <c r="BZ177" s="16">
        <v>0.10019999742507935</v>
      </c>
      <c r="CA177" s="16">
        <v>0.93409997224807739</v>
      </c>
      <c r="CB177" s="16">
        <v>0.1242000013589859</v>
      </c>
      <c r="CC177" s="16">
        <v>0.91600000858306885</v>
      </c>
      <c r="CD177" s="16">
        <v>0.14200000464916229</v>
      </c>
      <c r="CE177" s="16">
        <v>173</v>
      </c>
      <c r="CF177" s="16">
        <f t="shared" si="72"/>
        <v>74.006</v>
      </c>
      <c r="CG177" s="16">
        <f t="shared" si="82"/>
        <v>173</v>
      </c>
      <c r="CH177" s="16">
        <f t="shared" si="73"/>
        <v>0.68223069337487863</v>
      </c>
      <c r="CI177" s="16">
        <f t="shared" si="80"/>
        <v>0.31776930662512137</v>
      </c>
      <c r="CJ177" s="16">
        <f t="shared" si="75"/>
        <v>0.69445875633453558</v>
      </c>
      <c r="CK177" s="16">
        <f t="shared" si="81"/>
        <v>-257.71842341215887</v>
      </c>
      <c r="CL177" s="16">
        <f t="shared" si="77"/>
        <v>0.49499021337107274</v>
      </c>
      <c r="CM177" s="16">
        <v>0.59689998626708984</v>
      </c>
      <c r="CN177" s="16">
        <v>2.0800000056624413E-2</v>
      </c>
      <c r="CO177" s="16">
        <v>0.82120001316070557</v>
      </c>
      <c r="CP177" s="16">
        <v>0.89170002937316895</v>
      </c>
      <c r="CQ177" s="16">
        <v>0.20280000567436218</v>
      </c>
      <c r="CR177" s="16">
        <v>0.88889998197555542</v>
      </c>
      <c r="CS177" s="16">
        <v>0.40959998965263367</v>
      </c>
      <c r="CT177" s="16">
        <v>0.79860001802444458</v>
      </c>
      <c r="CU177" s="16">
        <v>0.71579998731613159</v>
      </c>
      <c r="CV177" s="16">
        <v>0.89910000562667847</v>
      </c>
    </row>
    <row r="178" spans="22:100" x14ac:dyDescent="0.35">
      <c r="V178" s="16">
        <v>174</v>
      </c>
      <c r="W178" s="16">
        <f t="shared" si="78"/>
        <v>74.007000000000005</v>
      </c>
      <c r="X178" s="16">
        <f t="shared" si="70"/>
        <v>0</v>
      </c>
      <c r="Y178" s="16">
        <f t="shared" si="71"/>
        <v>0</v>
      </c>
      <c r="AI178" s="27">
        <f>IF($C$48="","",$C$48)</f>
        <v>74.001999999999995</v>
      </c>
      <c r="AK178" s="27"/>
      <c r="AL178" s="27">
        <f>IF($E$39="","",$E$39)</f>
        <v>74.007000000000005</v>
      </c>
      <c r="AM178" s="16">
        <v>0.98159998655319214</v>
      </c>
      <c r="AN178" s="16">
        <v>0.52420002222061157</v>
      </c>
      <c r="AO178" s="16">
        <v>0.46389999985694885</v>
      </c>
      <c r="AP178" s="16">
        <v>0.12950000166893005</v>
      </c>
      <c r="AQ178" s="16">
        <v>0.11590000241994858</v>
      </c>
      <c r="AR178" s="16">
        <v>0.89499998092651367</v>
      </c>
      <c r="AS178" s="16">
        <v>0.28040000796318054</v>
      </c>
      <c r="AT178" s="16">
        <v>0.14329999685287476</v>
      </c>
      <c r="AU178" s="16">
        <v>0.93500000238418579</v>
      </c>
      <c r="AV178" s="16">
        <v>0.10570000112056732</v>
      </c>
      <c r="AW178" s="16">
        <v>0.8937000036239624</v>
      </c>
      <c r="AX178" s="16">
        <v>0.81730002164840698</v>
      </c>
      <c r="AY178" s="16">
        <v>0.62129998207092285</v>
      </c>
      <c r="AZ178" s="16">
        <v>0.17219999432563782</v>
      </c>
      <c r="BA178" s="16">
        <v>0.56859999895095825</v>
      </c>
      <c r="BB178" s="16">
        <v>0.41990000009536743</v>
      </c>
      <c r="BC178" s="16">
        <v>0.18199999630451202</v>
      </c>
      <c r="BU178" s="16">
        <v>0.87940001487731934</v>
      </c>
      <c r="BV178" s="16">
        <v>0.50999999046325684</v>
      </c>
      <c r="BW178" s="16">
        <v>9.3599997460842133E-2</v>
      </c>
      <c r="BX178" s="16">
        <v>0.60430002212524414</v>
      </c>
      <c r="BY178" s="16">
        <v>0.22480000555515289</v>
      </c>
      <c r="BZ178" s="16">
        <v>9.3099996447563171E-2</v>
      </c>
      <c r="CA178" s="16">
        <v>0.73600000143051147</v>
      </c>
      <c r="CB178" s="16">
        <v>0.75180000066757202</v>
      </c>
      <c r="CC178" s="16">
        <v>0.80900001525878906</v>
      </c>
      <c r="CD178" s="16">
        <v>0.51080000400543213</v>
      </c>
      <c r="CE178" s="16">
        <v>174</v>
      </c>
      <c r="CF178" s="16">
        <f t="shared" si="72"/>
        <v>74.006</v>
      </c>
      <c r="CG178" s="16">
        <f t="shared" si="82"/>
        <v>174</v>
      </c>
      <c r="CH178" s="16">
        <f t="shared" si="73"/>
        <v>0.68223069337487863</v>
      </c>
      <c r="CI178" s="16">
        <f t="shared" si="80"/>
        <v>0.31776930662512137</v>
      </c>
      <c r="CJ178" s="16">
        <f t="shared" si="75"/>
        <v>0.69445875633453558</v>
      </c>
      <c r="CK178" s="16">
        <f t="shared" si="81"/>
        <v>-259.2124432580265</v>
      </c>
      <c r="CL178" s="16">
        <f t="shared" si="77"/>
        <v>0.50633740543562389</v>
      </c>
      <c r="CM178" s="16">
        <v>0.2223999947309494</v>
      </c>
      <c r="CN178" s="16">
        <v>0.3239000141620636</v>
      </c>
      <c r="CO178" s="16">
        <v>0.24819999933242798</v>
      </c>
      <c r="CP178" s="16">
        <v>0.97670000791549683</v>
      </c>
      <c r="CQ178" s="16">
        <v>0.72450000047683716</v>
      </c>
      <c r="CR178" s="16">
        <v>0.36880001425743103</v>
      </c>
      <c r="CS178" s="16">
        <v>0.71039998531341553</v>
      </c>
      <c r="CT178" s="16">
        <v>4.9199998378753662E-2</v>
      </c>
      <c r="CU178" s="16">
        <v>0.37940001487731934</v>
      </c>
      <c r="CV178" s="16">
        <v>3.7099998444318771E-2</v>
      </c>
    </row>
    <row r="179" spans="22:100" x14ac:dyDescent="0.35">
      <c r="V179" s="27">
        <v>175</v>
      </c>
      <c r="W179" s="16">
        <f t="shared" si="78"/>
        <v>73.995000000000005</v>
      </c>
      <c r="X179" s="16">
        <f t="shared" si="70"/>
        <v>0</v>
      </c>
      <c r="Y179" s="16">
        <f t="shared" si="71"/>
        <v>0</v>
      </c>
      <c r="AH179" s="27"/>
      <c r="AI179" s="27">
        <f>IF($D$48="","",$D$48)</f>
        <v>74.003</v>
      </c>
      <c r="AK179" s="27"/>
      <c r="AL179" s="27">
        <f>IF($F$39="","",$F$39)</f>
        <v>73.995000000000005</v>
      </c>
      <c r="AM179" s="16">
        <v>5.6200001388788223E-2</v>
      </c>
      <c r="AN179" s="16">
        <v>0.20949999988079071</v>
      </c>
      <c r="AO179" s="16">
        <v>0.55580002069473267</v>
      </c>
      <c r="AP179" s="16">
        <v>0.78539997339248657</v>
      </c>
      <c r="AQ179" s="16">
        <v>0.22879999876022339</v>
      </c>
      <c r="AR179" s="16">
        <v>0.6898999810218811</v>
      </c>
      <c r="AS179" s="16">
        <v>0.36959999799728394</v>
      </c>
      <c r="AT179" s="16">
        <v>0.82849997282028198</v>
      </c>
      <c r="AU179" s="16">
        <v>0.89529997110366821</v>
      </c>
      <c r="AV179" s="16">
        <v>0.55180001258850098</v>
      </c>
      <c r="AW179" s="16">
        <v>0.44929999113082886</v>
      </c>
      <c r="AX179" s="16">
        <v>0.84380000829696655</v>
      </c>
      <c r="AY179" s="16">
        <v>0.33719998598098755</v>
      </c>
      <c r="AZ179" s="16">
        <v>1.3700000010430813E-2</v>
      </c>
      <c r="BA179" s="16">
        <v>0.95149999856948853</v>
      </c>
      <c r="BB179" s="16">
        <v>0.92320001125335693</v>
      </c>
      <c r="BC179" s="16">
        <v>0.59039998054504395</v>
      </c>
      <c r="BU179" s="16">
        <v>0.74140000343322754</v>
      </c>
      <c r="BV179" s="16">
        <v>0.15250000357627869</v>
      </c>
      <c r="BW179" s="16">
        <v>0.35589998960494995</v>
      </c>
      <c r="BX179" s="16">
        <v>0.62309998273849487</v>
      </c>
      <c r="BY179" s="16">
        <v>0.62690001726150513</v>
      </c>
      <c r="BZ179" s="16">
        <v>0.88690000772476196</v>
      </c>
      <c r="CA179" s="16">
        <v>0.23010000586509705</v>
      </c>
      <c r="CB179" s="16">
        <v>1.8200000748038292E-2</v>
      </c>
      <c r="CC179" s="16">
        <v>0.6381000280380249</v>
      </c>
      <c r="CD179" s="16">
        <v>0.51370000839233398</v>
      </c>
      <c r="CE179" s="16">
        <v>175</v>
      </c>
      <c r="CF179" s="16">
        <f t="shared" si="72"/>
        <v>74.007000000000005</v>
      </c>
      <c r="CG179" s="16">
        <f t="shared" si="82"/>
        <v>175</v>
      </c>
      <c r="CH179" s="16">
        <f t="shared" si="73"/>
        <v>0.7164044468685079</v>
      </c>
      <c r="CI179" s="16">
        <f t="shared" si="80"/>
        <v>0.2835955531314921</v>
      </c>
      <c r="CJ179" s="16">
        <f t="shared" si="75"/>
        <v>0.72800032653032543</v>
      </c>
      <c r="CK179" s="16">
        <f t="shared" si="81"/>
        <v>-227.18650015571257</v>
      </c>
      <c r="CL179" s="16">
        <f t="shared" si="77"/>
        <v>0.51775017194347117</v>
      </c>
      <c r="CM179" s="16">
        <v>0.618399977684021</v>
      </c>
      <c r="CN179" s="16">
        <v>0.29699999094009399</v>
      </c>
      <c r="CO179" s="16">
        <v>0.72079998254776001</v>
      </c>
      <c r="CP179" s="16">
        <v>0.75789999961853027</v>
      </c>
      <c r="CQ179" s="16">
        <v>0.65839999914169312</v>
      </c>
      <c r="CR179" s="16">
        <v>0.1088000014424324</v>
      </c>
      <c r="CS179" s="16">
        <v>0.73989999294281006</v>
      </c>
      <c r="CT179" s="16">
        <v>0.5875999927520752</v>
      </c>
      <c r="CU179" s="16">
        <v>0.75849997997283936</v>
      </c>
      <c r="CV179" s="16">
        <v>0.29109999537467957</v>
      </c>
    </row>
    <row r="180" spans="22:100" x14ac:dyDescent="0.35">
      <c r="V180" s="16">
        <v>176</v>
      </c>
      <c r="W180" s="16">
        <f t="shared" si="78"/>
        <v>73.994</v>
      </c>
      <c r="X180" s="16">
        <f t="shared" si="70"/>
        <v>0</v>
      </c>
      <c r="Y180" s="16">
        <f t="shared" si="71"/>
        <v>0</v>
      </c>
      <c r="AH180" s="27"/>
      <c r="AI180" s="27">
        <f>IF($E$48="","",$E$48)</f>
        <v>74.004999999999995</v>
      </c>
      <c r="AK180" s="27" t="s">
        <v>122</v>
      </c>
      <c r="AL180" s="27">
        <f>IF($B$40="","",$B$40)</f>
        <v>73.994</v>
      </c>
      <c r="AM180" s="16">
        <v>0.99470001459121704</v>
      </c>
      <c r="AN180" s="16">
        <v>0.66710001230239868</v>
      </c>
      <c r="AO180" s="16">
        <v>0.23810000717639923</v>
      </c>
      <c r="AP180" s="16">
        <v>0.94849997758865356</v>
      </c>
      <c r="AQ180" s="16">
        <v>0.98489999771118164</v>
      </c>
      <c r="AR180" s="16">
        <v>6.0199998319149017E-2</v>
      </c>
      <c r="AS180" s="16">
        <v>0.21819999814033508</v>
      </c>
      <c r="AT180" s="16">
        <v>0.77979999780654907</v>
      </c>
      <c r="AU180" s="16">
        <v>0.42570000886917114</v>
      </c>
      <c r="AV180" s="16">
        <v>0.18320000171661377</v>
      </c>
      <c r="AW180" s="16">
        <v>0.76249998807907104</v>
      </c>
      <c r="AX180" s="16">
        <v>0.65700000524520874</v>
      </c>
      <c r="AY180" s="16">
        <v>0.51410001516342163</v>
      </c>
      <c r="AZ180" s="16">
        <v>8.1000002101063728E-3</v>
      </c>
      <c r="BA180" s="16">
        <v>0.26739999651908875</v>
      </c>
      <c r="BB180" s="16">
        <v>0.4528999924659729</v>
      </c>
      <c r="BC180" s="16">
        <v>0.44389998912811279</v>
      </c>
      <c r="BU180" s="16">
        <v>0.11079999804496765</v>
      </c>
      <c r="BV180" s="16">
        <v>0.67599999904632568</v>
      </c>
      <c r="BW180" s="16">
        <v>0.76529997587203979</v>
      </c>
      <c r="BX180" s="16">
        <v>0.83009999990463257</v>
      </c>
      <c r="BY180" s="16">
        <v>0.57450002431869507</v>
      </c>
      <c r="BZ180" s="16">
        <v>0.71289998292922974</v>
      </c>
      <c r="CA180" s="16">
        <v>0.62070000171661377</v>
      </c>
      <c r="CB180" s="16">
        <v>0.61599999666213989</v>
      </c>
      <c r="CC180" s="16">
        <v>0.41139999032020569</v>
      </c>
      <c r="CD180" s="16">
        <v>0.868399977684021</v>
      </c>
      <c r="CE180" s="16">
        <v>176</v>
      </c>
      <c r="CF180" s="16">
        <f t="shared" si="72"/>
        <v>74.007000000000005</v>
      </c>
      <c r="CG180" s="16">
        <f t="shared" si="82"/>
        <v>176</v>
      </c>
      <c r="CH180" s="16">
        <f t="shared" si="73"/>
        <v>0.7164044468685079</v>
      </c>
      <c r="CI180" s="16">
        <f t="shared" si="80"/>
        <v>0.2835955531314921</v>
      </c>
      <c r="CJ180" s="16">
        <f t="shared" si="75"/>
        <v>0.72800032653032543</v>
      </c>
      <c r="CK180" s="16">
        <f t="shared" si="81"/>
        <v>-228.48842852336708</v>
      </c>
      <c r="CL180" s="16">
        <f t="shared" si="77"/>
        <v>0.52923077934290019</v>
      </c>
      <c r="CM180" s="16">
        <v>0.40520000457763672</v>
      </c>
      <c r="CN180" s="16">
        <v>0.75859999656677246</v>
      </c>
      <c r="CO180" s="16">
        <v>0.74459999799728394</v>
      </c>
      <c r="CP180" s="16">
        <v>0.83579999208450317</v>
      </c>
      <c r="CQ180" s="16">
        <v>0.85210001468658447</v>
      </c>
      <c r="CR180" s="16">
        <v>0.62150001525878906</v>
      </c>
      <c r="CS180" s="16">
        <v>0.79589998722076416</v>
      </c>
      <c r="CT180" s="16">
        <v>1.2199999764561653E-2</v>
      </c>
      <c r="CU180" s="16">
        <v>0.58179998397827148</v>
      </c>
      <c r="CV180" s="16">
        <v>0.90509998798370361</v>
      </c>
    </row>
    <row r="181" spans="22:100" x14ac:dyDescent="0.35">
      <c r="V181" s="27">
        <v>177</v>
      </c>
      <c r="W181" s="16">
        <f t="shared" si="78"/>
        <v>73.998000000000005</v>
      </c>
      <c r="X181" s="16">
        <f t="shared" si="70"/>
        <v>0</v>
      </c>
      <c r="Y181" s="16">
        <f t="shared" si="71"/>
        <v>0</v>
      </c>
      <c r="AH181" s="27" t="s">
        <v>131</v>
      </c>
      <c r="AI181" s="27">
        <f>IF($B$49="","",$B$49)</f>
        <v>74</v>
      </c>
      <c r="AL181" s="27">
        <f>IF($C$40="","",$C$40)</f>
        <v>73.998000000000005</v>
      </c>
      <c r="AM181" s="16">
        <v>0.77630001306533813</v>
      </c>
      <c r="AN181" s="16">
        <v>0.82719999551773071</v>
      </c>
      <c r="AO181" s="16">
        <v>0.1185000017285347</v>
      </c>
      <c r="AP181" s="16">
        <v>0.60009998083114624</v>
      </c>
      <c r="AQ181" s="16">
        <v>2.6599999517202377E-2</v>
      </c>
      <c r="AR181" s="16">
        <v>0.32069998979568481</v>
      </c>
      <c r="AS181" s="16">
        <v>0.1550000011920929</v>
      </c>
      <c r="AT181" s="16">
        <v>0.18999999761581421</v>
      </c>
      <c r="AU181" s="16">
        <v>0.40819999575614929</v>
      </c>
      <c r="AV181" s="16">
        <v>0.97089999914169312</v>
      </c>
      <c r="AW181" s="16">
        <v>6.8800002336502075E-2</v>
      </c>
      <c r="AX181" s="16">
        <v>0.10509999841451645</v>
      </c>
      <c r="AY181" s="16">
        <v>0.94379997253417969</v>
      </c>
      <c r="AZ181" s="16">
        <v>0.7728000283241272</v>
      </c>
      <c r="BA181" s="16">
        <v>0.68769997358322144</v>
      </c>
      <c r="BB181" s="16">
        <v>0.4244999885559082</v>
      </c>
      <c r="BC181" s="16">
        <v>0.70740002393722534</v>
      </c>
      <c r="BU181" s="16">
        <v>0.80940002202987671</v>
      </c>
      <c r="BV181" s="16">
        <v>0.41990000009536743</v>
      </c>
      <c r="BW181" s="16">
        <v>0.88929998874664307</v>
      </c>
      <c r="BX181" s="16">
        <v>0.76579999923706055</v>
      </c>
      <c r="BY181" s="16">
        <v>0.71979999542236328</v>
      </c>
      <c r="BZ181" s="16">
        <v>0.79439997673034668</v>
      </c>
      <c r="CA181" s="16">
        <v>0.69880002737045288</v>
      </c>
      <c r="CB181" s="16">
        <v>0.78869998455047607</v>
      </c>
      <c r="CC181" s="16">
        <v>0.5471000075340271</v>
      </c>
      <c r="CD181" s="16">
        <v>0.87519997358322144</v>
      </c>
      <c r="CE181" s="16">
        <v>177</v>
      </c>
      <c r="CF181" s="16">
        <f t="shared" si="72"/>
        <v>74.007000000000005</v>
      </c>
      <c r="CG181" s="16">
        <f t="shared" si="82"/>
        <v>177</v>
      </c>
      <c r="CH181" s="16">
        <f t="shared" si="73"/>
        <v>0.7164044468685079</v>
      </c>
      <c r="CI181" s="16">
        <f t="shared" si="80"/>
        <v>0.2835955531314921</v>
      </c>
      <c r="CJ181" s="16">
        <f t="shared" si="75"/>
        <v>0.72800032653032543</v>
      </c>
      <c r="CK181" s="16">
        <f t="shared" si="81"/>
        <v>-229.79035689102159</v>
      </c>
      <c r="CL181" s="16">
        <f t="shared" si="77"/>
        <v>0.54078157063285959</v>
      </c>
      <c r="CM181" s="16">
        <v>1.8200000748038292E-2</v>
      </c>
      <c r="CN181" s="16">
        <v>0.3953000009059906</v>
      </c>
      <c r="CO181" s="16">
        <v>0.28310000896453857</v>
      </c>
      <c r="CP181" s="16">
        <v>0.24959999322891235</v>
      </c>
      <c r="CQ181" s="16">
        <v>0.39820000529289246</v>
      </c>
      <c r="CR181" s="16">
        <v>0.99580001831054688</v>
      </c>
      <c r="CS181" s="16">
        <v>0.51029998064041138</v>
      </c>
      <c r="CT181" s="16">
        <v>0.73229998350143433</v>
      </c>
      <c r="CU181" s="16">
        <v>0.70709997415542603</v>
      </c>
      <c r="CV181" s="16">
        <v>4.7899998724460602E-2</v>
      </c>
    </row>
    <row r="182" spans="22:100" x14ac:dyDescent="0.35">
      <c r="V182" s="16">
        <v>178</v>
      </c>
      <c r="W182" s="16">
        <f t="shared" si="78"/>
        <v>73.994</v>
      </c>
      <c r="X182" s="16">
        <f t="shared" si="70"/>
        <v>0</v>
      </c>
      <c r="Y182" s="16">
        <f t="shared" si="71"/>
        <v>0</v>
      </c>
      <c r="AI182" s="27">
        <f>IF($C$49="","",$C$49)</f>
        <v>74.010000000000005</v>
      </c>
      <c r="AK182" s="27"/>
      <c r="AL182" s="27">
        <f>IF($D$40="","",$D$40)</f>
        <v>73.994</v>
      </c>
      <c r="AM182" s="16">
        <v>0.66769999265670776</v>
      </c>
      <c r="AN182" s="16">
        <v>0.56879997253417969</v>
      </c>
      <c r="AO182" s="16">
        <v>0.52109998464584351</v>
      </c>
      <c r="AP182" s="16">
        <v>0.88539999723434448</v>
      </c>
      <c r="AQ182" s="16">
        <v>0.56650000810623169</v>
      </c>
      <c r="AR182" s="16">
        <v>0.88830000162124634</v>
      </c>
      <c r="AS182" s="16">
        <v>0.76499998569488525</v>
      </c>
      <c r="AT182" s="16">
        <v>0.7961999773979187</v>
      </c>
      <c r="AU182" s="16">
        <v>0.15549999475479126</v>
      </c>
      <c r="AV182" s="16">
        <v>0.40680000185966492</v>
      </c>
      <c r="AW182" s="16">
        <v>0.6031000018119812</v>
      </c>
      <c r="AX182" s="16">
        <v>0.35060000419616699</v>
      </c>
      <c r="AY182" s="16">
        <v>0.53670001029968262</v>
      </c>
      <c r="AZ182" s="16">
        <v>0.38069999217987061</v>
      </c>
      <c r="BA182" s="16">
        <v>0.57929998636245728</v>
      </c>
      <c r="BB182" s="16">
        <v>0.97879999876022339</v>
      </c>
      <c r="BC182" s="16">
        <v>0.23119999468326569</v>
      </c>
      <c r="BU182" s="16">
        <v>0.38280001282691956</v>
      </c>
      <c r="BV182" s="16">
        <v>0.86460000276565552</v>
      </c>
      <c r="BW182" s="16">
        <v>0.93529999256134033</v>
      </c>
      <c r="BX182" s="16">
        <v>0.8618999719619751</v>
      </c>
      <c r="BY182" s="16">
        <v>0.60399997234344482</v>
      </c>
      <c r="BZ182" s="16">
        <v>1.9999999494757503E-4</v>
      </c>
      <c r="CA182" s="16">
        <v>0.38159999251365662</v>
      </c>
      <c r="CB182" s="16">
        <v>0.21469999849796295</v>
      </c>
      <c r="CC182" s="16">
        <v>0.72049999237060547</v>
      </c>
      <c r="CD182" s="16">
        <v>0.37529999017715454</v>
      </c>
      <c r="CE182" s="16">
        <v>178</v>
      </c>
      <c r="CF182" s="16">
        <f t="shared" si="72"/>
        <v>74.007000000000005</v>
      </c>
      <c r="CG182" s="16">
        <f t="shared" si="82"/>
        <v>178</v>
      </c>
      <c r="CH182" s="16">
        <f t="shared" si="73"/>
        <v>0.7164044468685079</v>
      </c>
      <c r="CI182" s="16">
        <f t="shared" si="80"/>
        <v>0.2835955531314921</v>
      </c>
      <c r="CJ182" s="16">
        <f t="shared" si="75"/>
        <v>0.72800032653032543</v>
      </c>
      <c r="CK182" s="16">
        <f t="shared" si="81"/>
        <v>-231.0922852586761</v>
      </c>
      <c r="CL182" s="16">
        <f t="shared" si="77"/>
        <v>0.5524049696369091</v>
      </c>
      <c r="CM182" s="16">
        <v>0.33160001039505005</v>
      </c>
      <c r="CN182" s="16">
        <v>0.38850000500679016</v>
      </c>
      <c r="CO182" s="16">
        <v>0.37799999117851257</v>
      </c>
      <c r="CP182" s="16">
        <v>0.11590000241994858</v>
      </c>
      <c r="CQ182" s="16">
        <v>0.22030000388622284</v>
      </c>
      <c r="CR182" s="16">
        <v>0.64050000905990601</v>
      </c>
      <c r="CS182" s="16">
        <v>0.11760000139474869</v>
      </c>
      <c r="CT182" s="16">
        <v>0.66130000352859497</v>
      </c>
      <c r="CU182" s="16">
        <v>0.54259997606277466</v>
      </c>
      <c r="CV182" s="16">
        <v>4.8999998718500137E-2</v>
      </c>
    </row>
    <row r="183" spans="22:100" x14ac:dyDescent="0.35">
      <c r="V183" s="27">
        <v>179</v>
      </c>
      <c r="W183" s="16">
        <f t="shared" si="78"/>
        <v>73.995000000000005</v>
      </c>
      <c r="X183" s="16">
        <f t="shared" si="70"/>
        <v>0</v>
      </c>
      <c r="Y183" s="16">
        <f t="shared" si="71"/>
        <v>0</v>
      </c>
      <c r="AH183" s="27"/>
      <c r="AI183" s="27">
        <f>IF($D$49="","",$D$49)</f>
        <v>74.013000000000005</v>
      </c>
      <c r="AK183" s="27"/>
      <c r="AL183" s="27">
        <f>IF($E$40="","",$E$40)</f>
        <v>73.995000000000005</v>
      </c>
      <c r="AM183" s="16">
        <v>1.6300000250339508E-2</v>
      </c>
      <c r="AN183" s="16">
        <v>0.84219998121261597</v>
      </c>
      <c r="AO183" s="16">
        <v>0.61820000410079956</v>
      </c>
      <c r="AP183" s="16">
        <v>0.21690000593662262</v>
      </c>
      <c r="AQ183" s="16">
        <v>0.57829999923706055</v>
      </c>
      <c r="AR183" s="16">
        <v>0.20929999649524689</v>
      </c>
      <c r="AS183" s="16">
        <v>0.60790002346038818</v>
      </c>
      <c r="AT183" s="16">
        <v>0.22460000216960907</v>
      </c>
      <c r="AU183" s="16">
        <v>0.87480002641677856</v>
      </c>
      <c r="AV183" s="16">
        <v>0.61110001802444458</v>
      </c>
      <c r="AW183" s="16">
        <v>0.77880001068115234</v>
      </c>
      <c r="AX183" s="16">
        <v>0.83310002088546753</v>
      </c>
      <c r="AY183" s="16">
        <v>0.93519997596740723</v>
      </c>
      <c r="AZ183" s="16">
        <v>2.1900000050663948E-2</v>
      </c>
      <c r="BA183" s="16">
        <v>2.0199999213218689E-2</v>
      </c>
      <c r="BB183" s="16">
        <v>0.93730002641677856</v>
      </c>
      <c r="BC183" s="16">
        <v>0.38749998807907104</v>
      </c>
      <c r="BU183" s="16">
        <v>0.4203999936580658</v>
      </c>
      <c r="BV183" s="16">
        <v>0.17159999907016754</v>
      </c>
      <c r="BW183" s="16">
        <v>0.63010001182556152</v>
      </c>
      <c r="BX183" s="16">
        <v>0.30570000410079956</v>
      </c>
      <c r="BY183" s="16">
        <v>0.56279999017715454</v>
      </c>
      <c r="BZ183" s="16">
        <v>0.62730002403259277</v>
      </c>
      <c r="CA183" s="16">
        <v>0.86379998922348022</v>
      </c>
      <c r="CB183" s="16">
        <v>5.2200000733137131E-2</v>
      </c>
      <c r="CC183" s="16">
        <v>0.23080000281333923</v>
      </c>
      <c r="CD183" s="16">
        <v>0.15119999647140503</v>
      </c>
      <c r="CE183" s="16">
        <v>179</v>
      </c>
      <c r="CF183" s="16">
        <f t="shared" si="72"/>
        <v>74.007000000000005</v>
      </c>
      <c r="CG183" s="16">
        <f t="shared" si="82"/>
        <v>179</v>
      </c>
      <c r="CH183" s="16">
        <f t="shared" si="73"/>
        <v>0.7164044468685079</v>
      </c>
      <c r="CI183" s="16">
        <f t="shared" si="80"/>
        <v>0.2835955531314921</v>
      </c>
      <c r="CJ183" s="16">
        <f t="shared" si="75"/>
        <v>0.72800032653032543</v>
      </c>
      <c r="CK183" s="16">
        <f t="shared" si="81"/>
        <v>-232.39421362633061</v>
      </c>
      <c r="CL183" s="16">
        <f t="shared" si="77"/>
        <v>0.5641034855586774</v>
      </c>
      <c r="CM183" s="16">
        <v>0.9595000147819519</v>
      </c>
      <c r="CN183" s="16">
        <v>1.3399999588727951E-2</v>
      </c>
      <c r="CO183" s="16">
        <v>0.85240000486373901</v>
      </c>
      <c r="CP183" s="16">
        <v>2.0800000056624413E-2</v>
      </c>
      <c r="CQ183" s="16">
        <v>0.39680001139640808</v>
      </c>
      <c r="CR183" s="16">
        <v>0.81300002336502075</v>
      </c>
      <c r="CS183" s="16">
        <v>0.36880001425743103</v>
      </c>
      <c r="CT183" s="16">
        <v>0.9757000207901001</v>
      </c>
      <c r="CU183" s="16">
        <v>0.26960000395774841</v>
      </c>
      <c r="CV183" s="16">
        <v>0.23219999670982361</v>
      </c>
    </row>
    <row r="184" spans="22:100" x14ac:dyDescent="0.35">
      <c r="V184" s="16">
        <v>180</v>
      </c>
      <c r="W184" s="16">
        <f t="shared" si="78"/>
        <v>73.989999999999995</v>
      </c>
      <c r="X184" s="16">
        <f t="shared" si="70"/>
        <v>0</v>
      </c>
      <c r="Y184" s="16">
        <f t="shared" si="71"/>
        <v>0</v>
      </c>
      <c r="AH184" s="27"/>
      <c r="AI184" s="27">
        <f>IF($E$49="","",$E$49)</f>
        <v>74.02</v>
      </c>
      <c r="AK184" s="27"/>
      <c r="AL184" s="27">
        <f>IF($F$40="","",$F$40)</f>
        <v>73.989999999999995</v>
      </c>
      <c r="AM184" s="16">
        <v>0.24930000305175781</v>
      </c>
      <c r="AN184" s="16">
        <v>0.17059999704360962</v>
      </c>
      <c r="AO184" s="16">
        <v>0.42640000581741333</v>
      </c>
      <c r="AP184" s="16">
        <v>0.7872999906539917</v>
      </c>
      <c r="AQ184" s="16">
        <v>0.75700002908706665</v>
      </c>
      <c r="AR184" s="16">
        <v>0.37810000777244568</v>
      </c>
      <c r="AS184" s="16">
        <v>0.86150002479553223</v>
      </c>
      <c r="AT184" s="16">
        <v>0.55830001831054688</v>
      </c>
      <c r="AU184" s="16">
        <v>0.46480000019073486</v>
      </c>
      <c r="AV184" s="16">
        <v>0.44249999523162842</v>
      </c>
      <c r="AW184" s="16">
        <v>0.35530000925064087</v>
      </c>
      <c r="AX184" s="16">
        <v>0.26660001277923584</v>
      </c>
      <c r="AY184" s="16">
        <v>2.070000022649765E-2</v>
      </c>
      <c r="AZ184" s="16">
        <v>0.98199999332427979</v>
      </c>
      <c r="BA184" s="16">
        <v>0.36480000615119934</v>
      </c>
      <c r="BB184" s="16">
        <v>0.60350000858306885</v>
      </c>
      <c r="BC184" s="16">
        <v>0.16349999606609344</v>
      </c>
      <c r="BU184" s="16">
        <v>0.23849999904632568</v>
      </c>
      <c r="BV184" s="16">
        <v>0.63410001993179321</v>
      </c>
      <c r="BW184" s="16">
        <v>0.36700001358985901</v>
      </c>
      <c r="BX184" s="16">
        <v>9.7000002861022949E-2</v>
      </c>
      <c r="BY184" s="16">
        <v>5.8600001037120819E-2</v>
      </c>
      <c r="BZ184" s="16">
        <v>0.90659999847412109</v>
      </c>
      <c r="CA184" s="16">
        <v>0.60159999132156372</v>
      </c>
      <c r="CB184" s="16">
        <v>0.48730000853538513</v>
      </c>
      <c r="CC184" s="16">
        <v>0.85570001602172852</v>
      </c>
      <c r="CD184" s="16">
        <v>0.86100000143051147</v>
      </c>
      <c r="CE184" s="16">
        <v>180</v>
      </c>
      <c r="CF184" s="16">
        <f t="shared" si="72"/>
        <v>74.007000000000005</v>
      </c>
      <c r="CG184" s="16">
        <f t="shared" si="82"/>
        <v>180</v>
      </c>
      <c r="CH184" s="16">
        <f t="shared" si="73"/>
        <v>0.7164044468685079</v>
      </c>
      <c r="CI184" s="16">
        <f t="shared" si="80"/>
        <v>0.2835955531314921</v>
      </c>
      <c r="CJ184" s="16">
        <f t="shared" si="75"/>
        <v>0.72800032653032543</v>
      </c>
      <c r="CK184" s="16">
        <f t="shared" si="81"/>
        <v>-233.69614199398512</v>
      </c>
      <c r="CL184" s="16">
        <f t="shared" si="77"/>
        <v>0.57587971784225189</v>
      </c>
      <c r="CM184" s="16">
        <v>0.95029997825622559</v>
      </c>
      <c r="CN184" s="16">
        <v>5.4400000721216202E-2</v>
      </c>
      <c r="CO184" s="16">
        <v>0.56370002031326294</v>
      </c>
      <c r="CP184" s="16">
        <v>0.75900000333786011</v>
      </c>
      <c r="CQ184" s="16">
        <v>0.44119998812675476</v>
      </c>
      <c r="CR184" s="16">
        <v>0.27730000019073486</v>
      </c>
      <c r="CS184" s="16">
        <v>5.8400001376867294E-2</v>
      </c>
      <c r="CT184" s="16">
        <v>3.48999984562397E-2</v>
      </c>
      <c r="CU184" s="16">
        <v>0.58359998464584351</v>
      </c>
      <c r="CV184" s="16">
        <v>0.19040000438690186</v>
      </c>
    </row>
    <row r="185" spans="22:100" x14ac:dyDescent="0.35">
      <c r="V185" s="27">
        <v>181</v>
      </c>
      <c r="W185" s="16">
        <f t="shared" si="78"/>
        <v>74.004000000000005</v>
      </c>
      <c r="X185" s="16">
        <f t="shared" si="70"/>
        <v>0</v>
      </c>
      <c r="Y185" s="16">
        <f t="shared" si="71"/>
        <v>0</v>
      </c>
      <c r="AH185" s="27" t="s">
        <v>132</v>
      </c>
      <c r="AI185" s="27">
        <f>IF($B$50="","",$B$50)</f>
        <v>73.981999999999999</v>
      </c>
      <c r="AK185" s="27" t="s">
        <v>123</v>
      </c>
      <c r="AL185" s="27">
        <f>IF($B$41="","",$B$41)</f>
        <v>74.004000000000005</v>
      </c>
      <c r="AM185" s="16">
        <v>0.54890000820159912</v>
      </c>
      <c r="AN185" s="16">
        <v>0.12399999797344208</v>
      </c>
      <c r="AO185" s="16">
        <v>0.88380002975463867</v>
      </c>
      <c r="AP185" s="16">
        <v>0.83689999580383301</v>
      </c>
      <c r="AQ185" s="16">
        <v>0.21799999475479126</v>
      </c>
      <c r="AR185" s="16">
        <v>0.54089999198913574</v>
      </c>
      <c r="AS185" s="16">
        <v>0.61089998483657837</v>
      </c>
      <c r="AT185" s="16">
        <v>0.97210001945495605</v>
      </c>
      <c r="AU185" s="16">
        <v>0.11249999701976776</v>
      </c>
      <c r="AV185" s="16">
        <v>0.20720000565052032</v>
      </c>
      <c r="AW185" s="16">
        <v>0.8125</v>
      </c>
      <c r="AX185" s="16">
        <v>1.6100000590085983E-2</v>
      </c>
      <c r="AY185" s="16">
        <v>0.28429999947547913</v>
      </c>
      <c r="AZ185" s="16">
        <v>2.9999999329447746E-2</v>
      </c>
      <c r="BA185" s="16">
        <v>0.57980000972747803</v>
      </c>
      <c r="BB185" s="16">
        <v>0.25740000605583191</v>
      </c>
      <c r="BC185" s="16">
        <v>0.18070000410079956</v>
      </c>
      <c r="BU185" s="16">
        <v>0.14540000259876251</v>
      </c>
      <c r="BV185" s="16">
        <v>0.38199999928474426</v>
      </c>
      <c r="BW185" s="16">
        <v>0.59229999780654907</v>
      </c>
      <c r="BX185" s="16">
        <v>0.38859999179840088</v>
      </c>
      <c r="BY185" s="16">
        <v>0.15569999814033508</v>
      </c>
      <c r="BZ185" s="16">
        <v>7.4100002646446228E-2</v>
      </c>
      <c r="CA185" s="16">
        <v>0.59729999303817749</v>
      </c>
      <c r="CB185" s="16">
        <v>0.37959998846054077</v>
      </c>
      <c r="CC185" s="16">
        <v>0.41429999470710754</v>
      </c>
      <c r="CD185" s="16">
        <v>0.85329997539520264</v>
      </c>
      <c r="CE185" s="16">
        <v>181</v>
      </c>
      <c r="CF185" s="16">
        <f t="shared" si="72"/>
        <v>74.007000000000005</v>
      </c>
      <c r="CG185" s="16">
        <f t="shared" si="82"/>
        <v>181</v>
      </c>
      <c r="CH185" s="16">
        <f t="shared" si="73"/>
        <v>0.7164044468685079</v>
      </c>
      <c r="CI185" s="16">
        <f t="shared" si="80"/>
        <v>0.2835955531314921</v>
      </c>
      <c r="CJ185" s="16">
        <f t="shared" si="75"/>
        <v>0.72800032653032543</v>
      </c>
      <c r="CK185" s="16">
        <f t="shared" si="81"/>
        <v>-234.99807036163963</v>
      </c>
      <c r="CL185" s="16">
        <f t="shared" si="77"/>
        <v>0.58773636136319551</v>
      </c>
      <c r="CM185" s="16">
        <v>0.84500002861022949</v>
      </c>
      <c r="CN185" s="16">
        <v>0.13120000064373016</v>
      </c>
      <c r="CO185" s="16">
        <v>0.92659997940063477</v>
      </c>
      <c r="CP185" s="16">
        <v>0.26579999923706055</v>
      </c>
      <c r="CQ185" s="16">
        <v>9.100000374019146E-3</v>
      </c>
      <c r="CR185" s="16">
        <v>0.68400001525878906</v>
      </c>
      <c r="CS185" s="16">
        <v>0.38269999623298645</v>
      </c>
      <c r="CT185" s="16">
        <v>0.80409997701644897</v>
      </c>
      <c r="CU185" s="16">
        <v>0.92470002174377441</v>
      </c>
      <c r="CV185" s="16">
        <v>0.59549999237060547</v>
      </c>
    </row>
    <row r="186" spans="22:100" x14ac:dyDescent="0.35">
      <c r="V186" s="16">
        <v>182</v>
      </c>
      <c r="W186" s="16">
        <f t="shared" si="78"/>
        <v>74</v>
      </c>
      <c r="X186" s="16">
        <f t="shared" si="70"/>
        <v>0</v>
      </c>
      <c r="Y186" s="16">
        <f t="shared" si="71"/>
        <v>0</v>
      </c>
      <c r="AI186" s="27">
        <f>IF($C$50="","",$C$50)</f>
        <v>74.001000000000005</v>
      </c>
      <c r="AL186" s="27">
        <f>IF($C$41="","",$C$41)</f>
        <v>74</v>
      </c>
      <c r="AM186" s="16">
        <v>0.92269998788833618</v>
      </c>
      <c r="AN186" s="16">
        <v>0.61009997129440308</v>
      </c>
      <c r="AO186" s="16">
        <v>0.47859999537467957</v>
      </c>
      <c r="AP186" s="16">
        <v>0.26800000667572021</v>
      </c>
      <c r="AQ186" s="16">
        <v>0.1526000052690506</v>
      </c>
      <c r="AR186" s="16">
        <v>0.42829999327659607</v>
      </c>
      <c r="AS186" s="16">
        <v>0.75</v>
      </c>
      <c r="AT186" s="16">
        <v>0.52630001306533813</v>
      </c>
      <c r="AU186" s="16">
        <v>0.40999999642372131</v>
      </c>
      <c r="AV186" s="16">
        <v>0.80870002508163452</v>
      </c>
      <c r="AW186" s="16">
        <v>0.40099999308586121</v>
      </c>
      <c r="AX186" s="16">
        <v>0.44659999012947083</v>
      </c>
      <c r="AY186" s="16">
        <v>0.27939999103546143</v>
      </c>
      <c r="AZ186" s="16">
        <v>0.56019997596740723</v>
      </c>
      <c r="BA186" s="16">
        <v>0.31749999523162842</v>
      </c>
      <c r="BB186" s="16">
        <v>0.43380001187324524</v>
      </c>
      <c r="BC186" s="16">
        <v>0.3578999936580658</v>
      </c>
      <c r="BU186" s="16">
        <v>0.75730001926422119</v>
      </c>
      <c r="BV186" s="16">
        <v>0.93389999866485596</v>
      </c>
      <c r="BW186" s="16">
        <v>0.64880001544952393</v>
      </c>
      <c r="BX186" s="16">
        <v>0.45719999074935913</v>
      </c>
      <c r="BY186" s="16">
        <v>0.1103999987244606</v>
      </c>
      <c r="BZ186" s="16">
        <v>0.10350000113248825</v>
      </c>
      <c r="CA186" s="16">
        <v>0.70399999618530273</v>
      </c>
      <c r="CB186" s="16">
        <v>0.85060000419616699</v>
      </c>
      <c r="CC186" s="16">
        <v>0.50370001792907715</v>
      </c>
      <c r="CD186" s="16">
        <v>0.45300000905990601</v>
      </c>
      <c r="CE186" s="16">
        <v>182</v>
      </c>
      <c r="CF186" s="16">
        <f t="shared" si="72"/>
        <v>74.007000000000005</v>
      </c>
      <c r="CG186" s="16">
        <f t="shared" si="82"/>
        <v>182</v>
      </c>
      <c r="CH186" s="16">
        <f t="shared" si="73"/>
        <v>0.7164044468685079</v>
      </c>
      <c r="CI186" s="16">
        <f t="shared" si="80"/>
        <v>0.2835955531314921</v>
      </c>
      <c r="CJ186" s="16">
        <f t="shared" si="75"/>
        <v>0.72800032653032543</v>
      </c>
      <c r="CK186" s="16">
        <f t="shared" si="81"/>
        <v>-236.29999872929415</v>
      </c>
      <c r="CL186" s="16">
        <f t="shared" si="77"/>
        <v>0.59967621197845056</v>
      </c>
      <c r="CM186" s="16">
        <v>0.31690001487731934</v>
      </c>
      <c r="CN186" s="16">
        <v>0.27770000696182251</v>
      </c>
      <c r="CO186" s="16">
        <v>0.67470002174377441</v>
      </c>
      <c r="CP186" s="16">
        <v>0.83279997110366821</v>
      </c>
      <c r="CQ186" s="16">
        <v>0.74889999628067017</v>
      </c>
      <c r="CR186" s="16">
        <v>0.51730000972747803</v>
      </c>
      <c r="CS186" s="16">
        <v>0.60000002384185791</v>
      </c>
      <c r="CT186" s="16">
        <v>0.37569999694824219</v>
      </c>
      <c r="CU186" s="16">
        <v>0.41449999809265137</v>
      </c>
      <c r="CV186" s="16">
        <v>0.88779997825622559</v>
      </c>
    </row>
    <row r="187" spans="22:100" x14ac:dyDescent="0.35">
      <c r="V187" s="27">
        <v>183</v>
      </c>
      <c r="W187" s="16">
        <f t="shared" si="78"/>
        <v>74.007000000000005</v>
      </c>
      <c r="X187" s="16">
        <f t="shared" si="70"/>
        <v>0</v>
      </c>
      <c r="Y187" s="16">
        <f t="shared" si="71"/>
        <v>0</v>
      </c>
      <c r="AH187" s="27"/>
      <c r="AI187" s="27">
        <f>IF($D$50="","",$D$50)</f>
        <v>74.015000000000001</v>
      </c>
      <c r="AK187" s="27"/>
      <c r="AL187" s="27">
        <f>IF($D$41="","",$D$41)</f>
        <v>74.007000000000005</v>
      </c>
      <c r="AM187" s="16">
        <v>0.63599997758865356</v>
      </c>
      <c r="AN187" s="16">
        <v>7.4500001966953278E-2</v>
      </c>
      <c r="AO187" s="16">
        <v>0.14730000495910645</v>
      </c>
      <c r="AP187" s="16">
        <v>0.4512999951839447</v>
      </c>
      <c r="AQ187" s="16">
        <v>0.90979999303817749</v>
      </c>
      <c r="AR187" s="16">
        <v>0.61080002784729004</v>
      </c>
      <c r="AS187" s="16">
        <v>0.71549999713897705</v>
      </c>
      <c r="AT187" s="16">
        <v>0.46570000052452087</v>
      </c>
      <c r="AU187" s="16">
        <v>0.9595000147819519</v>
      </c>
      <c r="AV187" s="16">
        <v>0.43250000476837158</v>
      </c>
      <c r="AW187" s="16">
        <v>0.58740001916885376</v>
      </c>
      <c r="AX187" s="16">
        <v>8.8600002229213715E-2</v>
      </c>
      <c r="AY187" s="16">
        <v>0.62510001659393311</v>
      </c>
      <c r="AZ187" s="16">
        <v>8.2599997520446777E-2</v>
      </c>
      <c r="BA187" s="16">
        <v>0.94700002670288086</v>
      </c>
      <c r="BB187" s="16">
        <v>0.33019998669624329</v>
      </c>
      <c r="BC187" s="16">
        <v>0.18880000710487366</v>
      </c>
      <c r="BU187" s="16">
        <v>8.3800002932548523E-2</v>
      </c>
      <c r="BV187" s="16">
        <v>0.4408000111579895</v>
      </c>
      <c r="BW187" s="16">
        <v>0.54460000991821289</v>
      </c>
      <c r="BX187" s="16">
        <v>0.89579999446868896</v>
      </c>
      <c r="BY187" s="16">
        <v>0.29199999570846558</v>
      </c>
      <c r="BZ187" s="16">
        <v>0.44139999151229858</v>
      </c>
      <c r="CA187" s="16">
        <v>0.91720002889633179</v>
      </c>
      <c r="CB187" s="16">
        <v>0.90509998798370361</v>
      </c>
      <c r="CC187" s="16">
        <v>0.13249999284744263</v>
      </c>
      <c r="CD187" s="16">
        <v>0.56459999084472656</v>
      </c>
      <c r="CE187" s="16">
        <v>183</v>
      </c>
      <c r="CF187" s="16">
        <f t="shared" si="72"/>
        <v>74.007000000000005</v>
      </c>
      <c r="CG187" s="16">
        <f t="shared" si="82"/>
        <v>183</v>
      </c>
      <c r="CH187" s="16">
        <f t="shared" si="73"/>
        <v>0.7164044468685079</v>
      </c>
      <c r="CI187" s="16">
        <f t="shared" si="80"/>
        <v>0.2835955531314921</v>
      </c>
      <c r="CJ187" s="16">
        <f t="shared" si="75"/>
        <v>0.72800032653032543</v>
      </c>
      <c r="CK187" s="16">
        <f t="shared" si="81"/>
        <v>-237.60192709694866</v>
      </c>
      <c r="CL187" s="16">
        <f t="shared" si="77"/>
        <v>0.61170217246620373</v>
      </c>
      <c r="CM187" s="16">
        <v>0.86320000886917114</v>
      </c>
      <c r="CN187" s="16">
        <v>0.37020000815391541</v>
      </c>
      <c r="CO187" s="16">
        <v>7.850000262260437E-2</v>
      </c>
      <c r="CP187" s="16">
        <v>0.95340001583099365</v>
      </c>
      <c r="CQ187" s="16">
        <v>0.26640000939369202</v>
      </c>
      <c r="CR187" s="16">
        <v>0.70179998874664307</v>
      </c>
      <c r="CS187" s="16">
        <v>0.70959997177124023</v>
      </c>
      <c r="CT187" s="16">
        <v>0.43130001425743103</v>
      </c>
      <c r="CU187" s="16">
        <v>0.96859997510910034</v>
      </c>
      <c r="CV187" s="16">
        <v>0.43709999322891235</v>
      </c>
    </row>
    <row r="188" spans="22:100" x14ac:dyDescent="0.35">
      <c r="V188" s="16">
        <v>184</v>
      </c>
      <c r="W188" s="16">
        <f t="shared" si="78"/>
        <v>74</v>
      </c>
      <c r="X188" s="16">
        <f t="shared" si="70"/>
        <v>0</v>
      </c>
      <c r="Y188" s="16">
        <f t="shared" si="71"/>
        <v>0</v>
      </c>
      <c r="AH188" s="27"/>
      <c r="AI188" s="27">
        <f>IF($E$50="","",$E$50)</f>
        <v>74.004999999999995</v>
      </c>
      <c r="AK188" s="27"/>
      <c r="AL188" s="27">
        <f>IF($E$41="","",$E$41)</f>
        <v>74</v>
      </c>
      <c r="AM188" s="16">
        <v>0.22759999334812164</v>
      </c>
      <c r="AN188" s="16">
        <v>0.95569998025894165</v>
      </c>
      <c r="AO188" s="16">
        <v>0.41040000319480896</v>
      </c>
      <c r="AP188" s="16">
        <v>0.31709998846054077</v>
      </c>
      <c r="AQ188" s="16">
        <v>0.22190000116825104</v>
      </c>
      <c r="AR188" s="16">
        <v>0.32069998979568481</v>
      </c>
      <c r="AS188" s="16">
        <v>0.52149999141693115</v>
      </c>
      <c r="AT188" s="16">
        <v>0.61489999294281006</v>
      </c>
      <c r="AU188" s="16">
        <v>0.68519997596740723</v>
      </c>
      <c r="AV188" s="16">
        <v>0.11079999804496765</v>
      </c>
      <c r="AW188" s="16">
        <v>0.86159998178482056</v>
      </c>
      <c r="AX188" s="16">
        <v>0.71410000324249268</v>
      </c>
      <c r="AY188" s="16">
        <v>0.2791999876499176</v>
      </c>
      <c r="AZ188" s="16">
        <v>0.90329998731613159</v>
      </c>
      <c r="BA188" s="16">
        <v>1.0700000450015068E-2</v>
      </c>
      <c r="BB188" s="16">
        <v>0.93699997663497925</v>
      </c>
      <c r="BC188" s="16">
        <v>0.85009998083114624</v>
      </c>
      <c r="BU188" s="16">
        <v>0.3513999879360199</v>
      </c>
      <c r="BV188" s="16">
        <v>0.71480000019073486</v>
      </c>
      <c r="BW188" s="16">
        <v>0.36649999022483826</v>
      </c>
      <c r="BX188" s="16">
        <v>0.87319999933242798</v>
      </c>
      <c r="BY188" s="16">
        <v>0.90509998798370361</v>
      </c>
      <c r="BZ188" s="16">
        <v>0.34130001068115234</v>
      </c>
      <c r="CA188" s="16">
        <v>0.87510001659393311</v>
      </c>
      <c r="CB188" s="16">
        <v>0.43360000848770142</v>
      </c>
      <c r="CC188" s="16">
        <v>0.21549999713897705</v>
      </c>
      <c r="CD188" s="16">
        <v>0.68569999933242798</v>
      </c>
      <c r="CE188" s="16">
        <v>184</v>
      </c>
      <c r="CF188" s="16">
        <f t="shared" si="72"/>
        <v>74.007000000000005</v>
      </c>
      <c r="CG188" s="16">
        <f t="shared" si="82"/>
        <v>184</v>
      </c>
      <c r="CH188" s="16">
        <f t="shared" si="73"/>
        <v>0.7164044468685079</v>
      </c>
      <c r="CI188" s="16">
        <f t="shared" si="80"/>
        <v>0.2835955531314921</v>
      </c>
      <c r="CJ188" s="16">
        <f t="shared" si="75"/>
        <v>0.72800032653032543</v>
      </c>
      <c r="CK188" s="16">
        <f t="shared" si="81"/>
        <v>-238.90385546460317</v>
      </c>
      <c r="CL188" s="16">
        <f t="shared" si="77"/>
        <v>0.62381725888998463</v>
      </c>
      <c r="CM188" s="16">
        <v>0.26489999890327454</v>
      </c>
      <c r="CN188" s="16">
        <v>0.24490000307559967</v>
      </c>
      <c r="CO188" s="16">
        <v>8.9299999177455902E-2</v>
      </c>
      <c r="CP188" s="16">
        <v>0.39050000905990601</v>
      </c>
      <c r="CQ188" s="16">
        <v>0.42120000720024109</v>
      </c>
      <c r="CR188" s="16">
        <v>0.21379999816417694</v>
      </c>
      <c r="CS188" s="16">
        <v>0.11949999630451202</v>
      </c>
      <c r="CT188" s="16">
        <v>0.73970001935958862</v>
      </c>
      <c r="CU188" s="16">
        <v>0.30450001358985901</v>
      </c>
      <c r="CV188" s="16">
        <v>2.1199999377131462E-2</v>
      </c>
    </row>
    <row r="189" spans="22:100" x14ac:dyDescent="0.35">
      <c r="V189" s="27">
        <v>185</v>
      </c>
      <c r="W189" s="16">
        <f t="shared" si="78"/>
        <v>73.995999999999995</v>
      </c>
      <c r="X189" s="16">
        <f t="shared" si="70"/>
        <v>0</v>
      </c>
      <c r="Y189" s="16">
        <f t="shared" si="71"/>
        <v>0</v>
      </c>
      <c r="AH189" s="27" t="s">
        <v>133</v>
      </c>
      <c r="AI189" s="27">
        <f>IF($B$51="","",$B$51)</f>
        <v>74.004000000000005</v>
      </c>
      <c r="AK189" s="27"/>
      <c r="AL189" s="27">
        <f>IF($F$41="","",$F$41)</f>
        <v>73.995999999999995</v>
      </c>
      <c r="AM189" s="16">
        <v>0.5756000280380249</v>
      </c>
      <c r="AN189" s="16">
        <v>0.9869999885559082</v>
      </c>
      <c r="AO189" s="16">
        <v>0.96619999408721924</v>
      </c>
      <c r="AP189" s="16">
        <v>7.5499996542930603E-2</v>
      </c>
      <c r="AQ189" s="16">
        <v>0.54449999332427979</v>
      </c>
      <c r="AR189" s="16">
        <v>0.93400001525878906</v>
      </c>
      <c r="AS189" s="16">
        <v>0.81389999389648438</v>
      </c>
      <c r="AT189" s="16">
        <v>0.71609997749328613</v>
      </c>
      <c r="AU189" s="16">
        <v>0.32129999995231628</v>
      </c>
      <c r="AV189" s="16">
        <v>0.75819998979568481</v>
      </c>
      <c r="AW189" s="16">
        <v>0.12759999930858612</v>
      </c>
      <c r="AX189" s="16">
        <v>0.66579997539520264</v>
      </c>
      <c r="AY189" s="16">
        <v>4.9499999731779099E-2</v>
      </c>
      <c r="AZ189" s="16">
        <v>9.1300003230571747E-2</v>
      </c>
      <c r="BA189" s="16">
        <v>0.82489997148513794</v>
      </c>
      <c r="BB189" s="16">
        <v>0.7346000075340271</v>
      </c>
      <c r="BC189" s="16">
        <v>0.61210000514984131</v>
      </c>
      <c r="BU189" s="16">
        <v>0.7849000096321106</v>
      </c>
      <c r="BV189" s="16">
        <v>0.38699999451637268</v>
      </c>
      <c r="BW189" s="16">
        <v>0.30739998817443848</v>
      </c>
      <c r="BX189" s="16">
        <v>0.55339998006820679</v>
      </c>
      <c r="BY189" s="16">
        <v>0.23119999468326569</v>
      </c>
      <c r="BZ189" s="16">
        <v>0.63819998502731323</v>
      </c>
      <c r="CA189" s="16">
        <v>3.359999880194664E-2</v>
      </c>
      <c r="CB189" s="16">
        <v>0.18569999933242798</v>
      </c>
      <c r="CC189" s="16">
        <v>0.15170000493526459</v>
      </c>
      <c r="CD189" s="16">
        <v>0.67360001802444458</v>
      </c>
      <c r="CE189" s="16">
        <v>185</v>
      </c>
      <c r="CF189" s="16">
        <f t="shared" si="72"/>
        <v>74.007999999999996</v>
      </c>
      <c r="CG189" s="16">
        <f t="shared" si="82"/>
        <v>185</v>
      </c>
      <c r="CH189" s="16">
        <f t="shared" si="73"/>
        <v>0.74871153265004453</v>
      </c>
      <c r="CI189" s="16">
        <f t="shared" si="80"/>
        <v>0.25128846734995547</v>
      </c>
      <c r="CJ189" s="16">
        <f t="shared" si="75"/>
        <v>0.72800032653032543</v>
      </c>
      <c r="CK189" s="16">
        <f t="shared" si="81"/>
        <v>-223.92960147597404</v>
      </c>
      <c r="CL189" s="16">
        <f t="shared" si="77"/>
        <v>0.63602460742479328</v>
      </c>
      <c r="CM189" s="16">
        <v>0.78589999675750732</v>
      </c>
      <c r="CN189" s="16">
        <v>0.60290002822875977</v>
      </c>
      <c r="CO189" s="16">
        <v>0.1281999945640564</v>
      </c>
      <c r="CP189" s="16">
        <v>0.31099998950958252</v>
      </c>
      <c r="CQ189" s="16">
        <v>0.42379999160766602</v>
      </c>
      <c r="CR189" s="16">
        <v>0.2888999879360199</v>
      </c>
      <c r="CS189" s="16">
        <v>0.52039998769760132</v>
      </c>
      <c r="CT189" s="16">
        <v>3.2999999821186066E-2</v>
      </c>
      <c r="CU189" s="16">
        <v>0.81169998645782471</v>
      </c>
      <c r="CV189" s="16">
        <v>0.71350002288818359</v>
      </c>
    </row>
    <row r="190" spans="22:100" x14ac:dyDescent="0.35">
      <c r="V190" s="16">
        <v>186</v>
      </c>
      <c r="W190" s="16">
        <f t="shared" si="78"/>
        <v>73.983000000000004</v>
      </c>
      <c r="X190" s="16">
        <f t="shared" si="70"/>
        <v>0</v>
      </c>
      <c r="Y190" s="16">
        <f t="shared" si="71"/>
        <v>0</v>
      </c>
      <c r="AI190" s="27">
        <f>IF($C$51="","",$C$51)</f>
        <v>73.998999999999995</v>
      </c>
      <c r="AK190" s="27" t="s">
        <v>124</v>
      </c>
      <c r="AL190" s="27">
        <f>IF($B$42="","",$B$42)</f>
        <v>73.983000000000004</v>
      </c>
      <c r="AM190" s="16">
        <v>0.73229998350143433</v>
      </c>
      <c r="AN190" s="16">
        <v>0.19059999287128448</v>
      </c>
      <c r="AO190" s="16">
        <v>0.20929999649524689</v>
      </c>
      <c r="AP190" s="16">
        <v>0.15960000455379486</v>
      </c>
      <c r="AQ190" s="16">
        <v>0.7271999716758728</v>
      </c>
      <c r="AR190" s="16">
        <v>0.45590001344680786</v>
      </c>
      <c r="AS190" s="16">
        <v>0.91259998083114624</v>
      </c>
      <c r="AT190" s="16">
        <v>0.80180001258850098</v>
      </c>
      <c r="AU190" s="16">
        <v>0.7939000129699707</v>
      </c>
      <c r="AV190" s="16">
        <v>0.52560001611709595</v>
      </c>
      <c r="AW190" s="16">
        <v>0.14429999887943268</v>
      </c>
      <c r="AX190" s="16">
        <v>3.4600000828504562E-2</v>
      </c>
      <c r="AY190" s="16">
        <v>0.56180000305175781</v>
      </c>
      <c r="AZ190" s="16">
        <v>7.3700003325939178E-2</v>
      </c>
      <c r="BA190" s="16">
        <v>0.19460000097751617</v>
      </c>
      <c r="BB190" s="16">
        <v>5.000000074505806E-2</v>
      </c>
      <c r="BC190" s="16">
        <v>0.26679998636245728</v>
      </c>
      <c r="BU190" s="16">
        <v>0.81309998035430908</v>
      </c>
      <c r="BV190" s="16">
        <v>0.78769999742507935</v>
      </c>
      <c r="BW190" s="16">
        <v>0.52460002899169922</v>
      </c>
      <c r="BX190" s="16">
        <v>1.8799999728798866E-2</v>
      </c>
      <c r="BY190" s="16">
        <v>0.35879999399185181</v>
      </c>
      <c r="BZ190" s="16">
        <v>5.8899998664855957E-2</v>
      </c>
      <c r="CA190" s="16">
        <v>0.23579999804496765</v>
      </c>
      <c r="CB190" s="16">
        <v>0.56139999628067017</v>
      </c>
      <c r="CC190" s="16">
        <v>0.95300000905990601</v>
      </c>
      <c r="CD190" s="16">
        <v>0.86049997806549072</v>
      </c>
      <c r="CE190" s="16">
        <v>186</v>
      </c>
      <c r="CF190" s="16">
        <f t="shared" si="72"/>
        <v>74.007999999999996</v>
      </c>
      <c r="CG190" s="16">
        <f t="shared" si="82"/>
        <v>186</v>
      </c>
      <c r="CH190" s="16">
        <f t="shared" si="73"/>
        <v>0.74871153265004453</v>
      </c>
      <c r="CI190" s="16">
        <f t="shared" si="80"/>
        <v>0.25128846734995547</v>
      </c>
      <c r="CJ190" s="16">
        <f t="shared" si="75"/>
        <v>0.72800032653032543</v>
      </c>
      <c r="CK190" s="16">
        <f t="shared" si="81"/>
        <v>-225.14331205307957</v>
      </c>
      <c r="CL190" s="16">
        <f t="shared" si="77"/>
        <v>0.64832748168704812</v>
      </c>
      <c r="CM190" s="16">
        <v>0.32829999923706055</v>
      </c>
      <c r="CN190" s="16">
        <v>4.1900001466274261E-2</v>
      </c>
      <c r="CO190" s="16">
        <v>0.48739999532699585</v>
      </c>
      <c r="CP190" s="16">
        <v>0.57999998331069946</v>
      </c>
      <c r="CQ190" s="16">
        <v>0.45219999551773071</v>
      </c>
      <c r="CR190" s="16">
        <v>7.2899997234344482E-2</v>
      </c>
      <c r="CS190" s="16">
        <v>0.43650001287460327</v>
      </c>
      <c r="CT190" s="16">
        <v>0.85600000619888306</v>
      </c>
      <c r="CU190" s="16">
        <v>0.50440001487731934</v>
      </c>
      <c r="CV190" s="16">
        <v>0.52590000629425049</v>
      </c>
    </row>
    <row r="191" spans="22:100" x14ac:dyDescent="0.35">
      <c r="V191" s="27">
        <v>187</v>
      </c>
      <c r="W191" s="16">
        <f t="shared" si="78"/>
        <v>74.001999999999995</v>
      </c>
      <c r="X191" s="16">
        <f t="shared" si="70"/>
        <v>0</v>
      </c>
      <c r="Y191" s="16">
        <f t="shared" si="71"/>
        <v>0</v>
      </c>
      <c r="AH191" s="27"/>
      <c r="AI191" s="27">
        <f>IF($D$51="","",$D$51)</f>
        <v>73.989999999999995</v>
      </c>
      <c r="AL191" s="27">
        <f>IF($C$42="","",$C$42)</f>
        <v>74.001999999999995</v>
      </c>
      <c r="AM191" s="16">
        <v>0.49869999289512634</v>
      </c>
      <c r="AN191" s="16">
        <v>0.65600001811981201</v>
      </c>
      <c r="AO191" s="16">
        <v>0.39469999074935913</v>
      </c>
      <c r="AP191" s="16">
        <v>0.23409999907016754</v>
      </c>
      <c r="AQ191" s="16">
        <v>0.48649999499320984</v>
      </c>
      <c r="AR191" s="16">
        <v>0.60479998588562012</v>
      </c>
      <c r="AS191" s="16">
        <v>6.1099998652935028E-2</v>
      </c>
      <c r="AT191" s="16">
        <v>0.94599997997283936</v>
      </c>
      <c r="AU191" s="16">
        <v>0.46740001440048218</v>
      </c>
      <c r="AV191" s="16">
        <v>0.56260001659393311</v>
      </c>
      <c r="AW191" s="16">
        <v>0.73570001125335693</v>
      </c>
      <c r="AX191" s="16">
        <v>0.52789998054504395</v>
      </c>
      <c r="AY191" s="16">
        <v>0.15440000593662262</v>
      </c>
      <c r="AZ191" s="16">
        <v>0.45309999585151672</v>
      </c>
      <c r="BA191" s="16">
        <v>0.46000000834465027</v>
      </c>
      <c r="BB191" s="16">
        <v>0.41780000925064087</v>
      </c>
      <c r="BC191" s="16">
        <v>0.54650002717971802</v>
      </c>
      <c r="BU191" s="16">
        <v>0.4203999936580658</v>
      </c>
      <c r="BV191" s="16">
        <v>0.39329999685287476</v>
      </c>
      <c r="BW191" s="16">
        <v>0.29989999532699585</v>
      </c>
      <c r="BX191" s="16">
        <v>0.29139998555183411</v>
      </c>
      <c r="BY191" s="16">
        <v>0.62040001153945923</v>
      </c>
      <c r="BZ191" s="16">
        <v>0.41060000658035278</v>
      </c>
      <c r="CA191" s="16">
        <v>0.64579999446868896</v>
      </c>
      <c r="CB191" s="16">
        <v>0.3107999861240387</v>
      </c>
      <c r="CC191" s="16">
        <v>0.64160001277923584</v>
      </c>
      <c r="CD191" s="16">
        <v>0.35899999737739563</v>
      </c>
      <c r="CE191" s="16">
        <v>187</v>
      </c>
      <c r="CF191" s="16">
        <f t="shared" si="72"/>
        <v>74.007999999999996</v>
      </c>
      <c r="CG191" s="16">
        <f t="shared" si="82"/>
        <v>187</v>
      </c>
      <c r="CH191" s="16">
        <f t="shared" si="73"/>
        <v>0.74871153265004453</v>
      </c>
      <c r="CI191" s="16">
        <f t="shared" si="80"/>
        <v>0.25128846734995547</v>
      </c>
      <c r="CJ191" s="16">
        <f t="shared" si="75"/>
        <v>0.75960229060017093</v>
      </c>
      <c r="CK191" s="16">
        <f t="shared" si="81"/>
        <v>-210.50694797277396</v>
      </c>
      <c r="CL191" s="16">
        <f t="shared" si="77"/>
        <v>0.66072928061460745</v>
      </c>
      <c r="CM191" s="16">
        <v>1.4499999582767487E-2</v>
      </c>
      <c r="CN191" s="16">
        <v>0.81209999322891235</v>
      </c>
      <c r="CO191" s="16">
        <v>0.56449997425079346</v>
      </c>
      <c r="CP191" s="16">
        <v>0.5593000054359436</v>
      </c>
      <c r="CQ191" s="16">
        <v>0.75690001249313354</v>
      </c>
      <c r="CR191" s="16">
        <v>0.8059999942779541</v>
      </c>
      <c r="CS191" s="16">
        <v>0.17000000178813934</v>
      </c>
      <c r="CT191" s="16">
        <v>0.2312999963760376</v>
      </c>
      <c r="CU191" s="16">
        <v>0.5252000093460083</v>
      </c>
      <c r="CV191" s="16">
        <v>0.39770001173019409</v>
      </c>
    </row>
    <row r="192" spans="22:100" x14ac:dyDescent="0.35">
      <c r="V192" s="16">
        <v>188</v>
      </c>
      <c r="W192" s="16">
        <f t="shared" si="78"/>
        <v>73.998000000000005</v>
      </c>
      <c r="X192" s="16">
        <f t="shared" si="70"/>
        <v>0</v>
      </c>
      <c r="Y192" s="16">
        <f t="shared" si="71"/>
        <v>0</v>
      </c>
      <c r="AH192" s="27"/>
      <c r="AI192" s="27">
        <f>IF($E$51="","",$E$51)</f>
        <v>74.006</v>
      </c>
      <c r="AK192" s="27"/>
      <c r="AL192" s="27">
        <f>IF($D$42="","",$D$42)</f>
        <v>73.998000000000005</v>
      </c>
      <c r="AM192" s="16">
        <v>0.95480000972747803</v>
      </c>
      <c r="AN192" s="16">
        <v>0.44769999384880066</v>
      </c>
      <c r="AO192" s="16">
        <v>0.41440001130104065</v>
      </c>
      <c r="AP192" s="16">
        <v>0.36539998650550842</v>
      </c>
      <c r="AQ192" s="16">
        <v>0.39680001139640808</v>
      </c>
      <c r="AR192" s="16">
        <v>0.33669999241828918</v>
      </c>
      <c r="AS192" s="16">
        <v>0.35210001468658447</v>
      </c>
      <c r="AT192" s="16">
        <v>0.98809999227523804</v>
      </c>
      <c r="AU192" s="16">
        <v>0.47130000591278076</v>
      </c>
      <c r="AV192" s="16">
        <v>0.53539997339248657</v>
      </c>
      <c r="AW192" s="16">
        <v>0.73970001935958862</v>
      </c>
      <c r="AX192" s="16">
        <v>0.12409999966621399</v>
      </c>
      <c r="AY192" s="16">
        <v>0.41609999537467957</v>
      </c>
      <c r="AZ192" s="16">
        <v>0.89259999990463257</v>
      </c>
      <c r="BA192" s="16">
        <v>0.34310001134872437</v>
      </c>
      <c r="BB192" s="16">
        <v>0.53880000114440918</v>
      </c>
      <c r="BC192" s="16">
        <v>0.74739998579025269</v>
      </c>
      <c r="BU192" s="16">
        <v>0.61110001802444458</v>
      </c>
      <c r="BV192" s="16">
        <v>0.93320000171661377</v>
      </c>
      <c r="BW192" s="16">
        <v>0.21860000491142273</v>
      </c>
      <c r="BX192" s="16">
        <v>0.29519999027252197</v>
      </c>
      <c r="BY192" s="16">
        <v>0.20520000159740448</v>
      </c>
      <c r="BZ192" s="16">
        <v>0.24300000071525574</v>
      </c>
      <c r="CA192" s="16">
        <v>0.26320001482963562</v>
      </c>
      <c r="CB192" s="16">
        <v>0.48969998955726624</v>
      </c>
      <c r="CC192" s="16">
        <v>0.88650000095367432</v>
      </c>
      <c r="CD192" s="16">
        <v>0.65439999103546143</v>
      </c>
      <c r="CE192" s="16">
        <v>188</v>
      </c>
      <c r="CF192" s="16">
        <f t="shared" si="72"/>
        <v>74.007999999999996</v>
      </c>
      <c r="CG192" s="16">
        <f t="shared" si="82"/>
        <v>188</v>
      </c>
      <c r="CH192" s="16">
        <f t="shared" si="73"/>
        <v>0.74871153265004453</v>
      </c>
      <c r="CI192" s="16">
        <f t="shared" si="80"/>
        <v>0.25128846734995547</v>
      </c>
      <c r="CJ192" s="16">
        <f t="shared" si="75"/>
        <v>0.75960229060017093</v>
      </c>
      <c r="CK192" s="16">
        <f t="shared" si="81"/>
        <v>-211.63567155439742</v>
      </c>
      <c r="CL192" s="16">
        <f t="shared" si="77"/>
        <v>0.67323354694813287</v>
      </c>
      <c r="CM192" s="16">
        <v>0.91299998760223389</v>
      </c>
      <c r="CN192" s="16">
        <v>0.13819999992847443</v>
      </c>
      <c r="CO192" s="16">
        <v>0.39730000495910645</v>
      </c>
      <c r="CP192" s="16">
        <v>3.1999999191612005E-3</v>
      </c>
      <c r="CQ192" s="16">
        <v>0.4731999933719635</v>
      </c>
      <c r="CR192" s="16">
        <v>0.88749998807907104</v>
      </c>
      <c r="CS192" s="16">
        <v>0.1096000000834465</v>
      </c>
      <c r="CT192" s="16">
        <v>0.23559999465942383</v>
      </c>
      <c r="CU192" s="16">
        <v>0.9179999828338623</v>
      </c>
      <c r="CV192" s="16">
        <v>0.37749999761581421</v>
      </c>
    </row>
    <row r="193" spans="22:100" x14ac:dyDescent="0.35">
      <c r="V193" s="27">
        <v>189</v>
      </c>
      <c r="W193" s="16">
        <f t="shared" si="78"/>
        <v>73.997</v>
      </c>
      <c r="X193" s="16">
        <f t="shared" si="70"/>
        <v>0</v>
      </c>
      <c r="Y193" s="16">
        <f t="shared" si="71"/>
        <v>0</v>
      </c>
      <c r="AH193" s="27" t="s">
        <v>134</v>
      </c>
      <c r="AI193" s="27">
        <f>IF($B$52="","",$B$52)</f>
        <v>74.010000000000005</v>
      </c>
      <c r="AK193" s="27"/>
      <c r="AL193" s="27">
        <f>IF($E$42="","",$E$42)</f>
        <v>73.997</v>
      </c>
      <c r="AM193" s="16">
        <v>0.41620001196861267</v>
      </c>
      <c r="AN193" s="16">
        <v>0.23600000143051147</v>
      </c>
      <c r="AO193" s="16">
        <v>0.40619999170303345</v>
      </c>
      <c r="AP193" s="16">
        <v>0.69450002908706665</v>
      </c>
      <c r="AQ193" s="16">
        <v>0.37079998850822449</v>
      </c>
      <c r="AR193" s="16">
        <v>0.9057999849319458</v>
      </c>
      <c r="AS193" s="16">
        <v>4.6700000762939453E-2</v>
      </c>
      <c r="AT193" s="16">
        <v>7.4100002646446228E-2</v>
      </c>
      <c r="AU193" s="16">
        <v>0.57889997959136963</v>
      </c>
      <c r="AV193" s="16">
        <v>0.49070000648498535</v>
      </c>
      <c r="AW193" s="16">
        <v>0.91420000791549683</v>
      </c>
      <c r="AX193" s="16">
        <v>0.85449999570846558</v>
      </c>
      <c r="AY193" s="16">
        <v>0.33840000629425049</v>
      </c>
      <c r="AZ193" s="16">
        <v>0.15960000455379486</v>
      </c>
      <c r="BA193" s="16">
        <v>0.31499999761581421</v>
      </c>
      <c r="BB193" s="16">
        <v>0.67960000038146973</v>
      </c>
      <c r="BC193" s="16">
        <v>3.0300000682473183E-2</v>
      </c>
      <c r="BU193" s="16">
        <v>0.20579999685287476</v>
      </c>
      <c r="BV193" s="16">
        <v>0.50069999694824219</v>
      </c>
      <c r="BW193" s="16">
        <v>0.33680000901222229</v>
      </c>
      <c r="BX193" s="16">
        <v>0.85339999198913574</v>
      </c>
      <c r="BY193" s="16">
        <v>0.66649997234344482</v>
      </c>
      <c r="BZ193" s="16">
        <v>0.82590001821517944</v>
      </c>
      <c r="CA193" s="16">
        <v>0.48939999938011169</v>
      </c>
      <c r="CB193" s="16">
        <v>0.26109999418258667</v>
      </c>
      <c r="CC193" s="16">
        <v>9.6900001168251038E-2</v>
      </c>
      <c r="CD193" s="16">
        <v>0.82389998435974121</v>
      </c>
      <c r="CE193" s="16">
        <v>189</v>
      </c>
      <c r="CF193" s="16">
        <f t="shared" si="72"/>
        <v>74.007999999999996</v>
      </c>
      <c r="CG193" s="16">
        <f t="shared" si="82"/>
        <v>189</v>
      </c>
      <c r="CH193" s="16">
        <f t="shared" si="73"/>
        <v>0.74871153265004453</v>
      </c>
      <c r="CI193" s="16">
        <f t="shared" si="80"/>
        <v>0.25128846734995547</v>
      </c>
      <c r="CJ193" s="16">
        <f t="shared" si="75"/>
        <v>0.75960229060017093</v>
      </c>
      <c r="CK193" s="16">
        <f t="shared" si="81"/>
        <v>-212.76439513602088</v>
      </c>
      <c r="CL193" s="16">
        <f t="shared" si="77"/>
        <v>0.68584397637073502</v>
      </c>
      <c r="CM193" s="16">
        <v>0.87749999761581421</v>
      </c>
      <c r="CN193" s="16">
        <v>0.20059999823570251</v>
      </c>
      <c r="CO193" s="16">
        <v>0.21739999949932098</v>
      </c>
      <c r="CP193" s="16">
        <v>0.89639997482299805</v>
      </c>
      <c r="CQ193" s="16">
        <v>0.60860002040863037</v>
      </c>
      <c r="CR193" s="16">
        <v>0.41179999709129333</v>
      </c>
      <c r="CS193" s="16">
        <v>0.62019997835159302</v>
      </c>
      <c r="CT193" s="16">
        <v>0.8288000226020813</v>
      </c>
      <c r="CU193" s="16">
        <v>0.63889998197555542</v>
      </c>
      <c r="CV193" s="16">
        <v>8.8899999856948853E-2</v>
      </c>
    </row>
    <row r="194" spans="22:100" x14ac:dyDescent="0.35">
      <c r="V194" s="16">
        <v>190</v>
      </c>
      <c r="W194" s="16">
        <f t="shared" si="78"/>
        <v>74.012</v>
      </c>
      <c r="X194" s="16">
        <f t="shared" si="70"/>
        <v>0</v>
      </c>
      <c r="Y194" s="16">
        <f t="shared" si="71"/>
        <v>0</v>
      </c>
      <c r="AI194" s="27">
        <f>IF($C$52="","",$C$52)</f>
        <v>73.989000000000004</v>
      </c>
      <c r="AK194" s="27"/>
      <c r="AL194" s="27">
        <f>IF($F$42="","",$F$42)</f>
        <v>74.012</v>
      </c>
      <c r="AM194" s="16">
        <v>0.53539997339248657</v>
      </c>
      <c r="AN194" s="16">
        <v>0.49340000748634338</v>
      </c>
      <c r="AO194" s="16">
        <v>0.66360002756118774</v>
      </c>
      <c r="AP194" s="16">
        <v>0.20819999277591705</v>
      </c>
      <c r="AQ194" s="16">
        <v>0.8464999794960022</v>
      </c>
      <c r="AR194" s="16">
        <v>0.80279999971389771</v>
      </c>
      <c r="AS194" s="16">
        <v>0.2581000030040741</v>
      </c>
      <c r="AT194" s="16">
        <v>0.10670000314712524</v>
      </c>
      <c r="AU194" s="16">
        <v>0.35550001263618469</v>
      </c>
      <c r="AV194" s="16">
        <v>0.91250002384185791</v>
      </c>
      <c r="AW194" s="16">
        <v>0.26809999346733093</v>
      </c>
      <c r="AX194" s="16">
        <v>0.3093000054359436</v>
      </c>
      <c r="AY194" s="16">
        <v>0.29960000514984131</v>
      </c>
      <c r="AZ194" s="16">
        <v>0.6743999719619751</v>
      </c>
      <c r="BA194" s="16">
        <v>0.4505000114440918</v>
      </c>
      <c r="BB194" s="16">
        <v>0.60799998044967651</v>
      </c>
      <c r="BC194" s="16">
        <v>0.11569999903440475</v>
      </c>
      <c r="BU194" s="16">
        <v>0.43819999694824219</v>
      </c>
      <c r="BV194" s="16">
        <v>0.26129999756813049</v>
      </c>
      <c r="BW194" s="16">
        <v>0.55640000104904175</v>
      </c>
      <c r="BX194" s="16">
        <v>6.5600000321865082E-2</v>
      </c>
      <c r="BY194" s="16">
        <v>0.29210001230239868</v>
      </c>
      <c r="BZ194" s="16">
        <v>0.53769999742507935</v>
      </c>
      <c r="CA194" s="16">
        <v>0.46290001273155212</v>
      </c>
      <c r="CB194" s="16">
        <v>0.38940000534057617</v>
      </c>
      <c r="CC194" s="16">
        <v>0.44100001454353333</v>
      </c>
      <c r="CD194" s="16">
        <v>0.98009997606277466</v>
      </c>
      <c r="CE194" s="16">
        <v>190</v>
      </c>
      <c r="CF194" s="16">
        <f t="shared" si="72"/>
        <v>74.007999999999996</v>
      </c>
      <c r="CG194" s="16">
        <f t="shared" si="82"/>
        <v>190</v>
      </c>
      <c r="CH194" s="16">
        <f t="shared" si="73"/>
        <v>0.74871153265004453</v>
      </c>
      <c r="CI194" s="16">
        <f t="shared" si="80"/>
        <v>0.25128846734995547</v>
      </c>
      <c r="CJ194" s="16">
        <f t="shared" si="75"/>
        <v>0.75960229060017093</v>
      </c>
      <c r="CK194" s="16">
        <f t="shared" si="81"/>
        <v>-213.89311871764431</v>
      </c>
      <c r="CL194" s="16">
        <f t="shared" si="77"/>
        <v>0.69856442736922164</v>
      </c>
      <c r="CM194" s="16">
        <v>0.71880000829696655</v>
      </c>
      <c r="CN194" s="16">
        <v>0.12179999798536301</v>
      </c>
      <c r="CO194" s="16">
        <v>0.99320000410079956</v>
      </c>
      <c r="CP194" s="16">
        <v>0.32570001482963562</v>
      </c>
      <c r="CQ194" s="16">
        <v>0.9254000186920166</v>
      </c>
      <c r="CR194" s="16">
        <v>2.1700000390410423E-2</v>
      </c>
      <c r="CS194" s="16">
        <v>0.98400002717971802</v>
      </c>
      <c r="CT194" s="16">
        <v>0.53130000829696655</v>
      </c>
      <c r="CU194" s="16">
        <v>2.4599999189376831E-2</v>
      </c>
      <c r="CV194" s="16">
        <v>0.82590001821517944</v>
      </c>
    </row>
    <row r="195" spans="22:100" x14ac:dyDescent="0.35">
      <c r="V195" s="27">
        <v>191</v>
      </c>
      <c r="W195" s="16">
        <f t="shared" si="78"/>
        <v>74.006</v>
      </c>
      <c r="X195" s="16">
        <f t="shared" si="70"/>
        <v>0</v>
      </c>
      <c r="Y195" s="16">
        <f t="shared" si="71"/>
        <v>0</v>
      </c>
      <c r="AH195" s="27"/>
      <c r="AI195" s="27">
        <f>IF($D$52="","",$D$52)</f>
        <v>73.989999999999995</v>
      </c>
      <c r="AK195" s="27" t="s">
        <v>125</v>
      </c>
      <c r="AL195" s="27">
        <f>IF($B$43="","",$B$43)</f>
        <v>74.006</v>
      </c>
      <c r="AM195" s="16">
        <v>0.51590001583099365</v>
      </c>
      <c r="AN195" s="16">
        <v>0.35170000791549683</v>
      </c>
      <c r="AO195" s="16">
        <v>0.56480002403259277</v>
      </c>
      <c r="AP195" s="16">
        <v>0.45170000195503235</v>
      </c>
      <c r="AQ195" s="16">
        <v>0.14970000088214874</v>
      </c>
      <c r="AR195" s="16">
        <v>0.16740000247955322</v>
      </c>
      <c r="AS195" s="16">
        <v>0.21649999916553497</v>
      </c>
      <c r="AT195" s="16">
        <v>0.44999998807907104</v>
      </c>
      <c r="AU195" s="16">
        <v>0.54449999332427979</v>
      </c>
      <c r="AV195" s="16">
        <v>6.3299998641014099E-2</v>
      </c>
      <c r="AW195" s="16">
        <v>0.53780001401901245</v>
      </c>
      <c r="AX195" s="16">
        <v>0.70899999141693115</v>
      </c>
      <c r="AY195" s="16">
        <v>0.34880000352859497</v>
      </c>
      <c r="AZ195" s="16">
        <v>0.15639999508857727</v>
      </c>
      <c r="BA195" s="16">
        <v>0.9901999831199646</v>
      </c>
      <c r="BB195" s="16">
        <v>0.40669998526573181</v>
      </c>
      <c r="BC195" s="16">
        <v>0.34110000729560852</v>
      </c>
      <c r="BU195" s="16">
        <v>7.2400003671646118E-2</v>
      </c>
      <c r="BV195" s="16">
        <v>0.60280001163482666</v>
      </c>
      <c r="BW195" s="16">
        <v>0.67500001192092896</v>
      </c>
      <c r="BX195" s="16">
        <v>0.65600001811981201</v>
      </c>
      <c r="BY195" s="16">
        <v>0.55750000476837158</v>
      </c>
      <c r="BZ195" s="16">
        <v>7.1999998763203621E-3</v>
      </c>
      <c r="CA195" s="16">
        <v>0.13289999961853027</v>
      </c>
      <c r="CB195" s="16">
        <v>0.5187000036239624</v>
      </c>
      <c r="CC195" s="16">
        <v>0.50959998369216919</v>
      </c>
      <c r="CD195" s="16">
        <v>0.78009998798370361</v>
      </c>
      <c r="CE195" s="16">
        <v>191</v>
      </c>
      <c r="CF195" s="16">
        <f t="shared" si="72"/>
        <v>74.009</v>
      </c>
      <c r="CG195" s="16">
        <f t="shared" si="82"/>
        <v>191</v>
      </c>
      <c r="CH195" s="16">
        <f t="shared" si="73"/>
        <v>0.77896075417915867</v>
      </c>
      <c r="CI195" s="16">
        <f t="shared" si="80"/>
        <v>0.22103924582084133</v>
      </c>
      <c r="CJ195" s="16">
        <f t="shared" si="75"/>
        <v>0.75960229060017093</v>
      </c>
      <c r="CK195" s="16">
        <f t="shared" si="81"/>
        <v>-199.93161638133228</v>
      </c>
      <c r="CL195" s="16">
        <f t="shared" si="77"/>
        <v>0.71139893188749481</v>
      </c>
      <c r="CM195" s="16">
        <v>0.17669999599456787</v>
      </c>
      <c r="CN195" s="16">
        <v>0.54979997873306274</v>
      </c>
      <c r="CO195" s="16">
        <v>0.17919999361038208</v>
      </c>
      <c r="CP195" s="16">
        <v>0.73240000009536743</v>
      </c>
      <c r="CQ195" s="16">
        <v>0.68620002269744873</v>
      </c>
      <c r="CR195" s="16">
        <v>0.17200000584125519</v>
      </c>
      <c r="CS195" s="16">
        <v>0.11079999804496765</v>
      </c>
      <c r="CT195" s="16">
        <v>0.79309999942779541</v>
      </c>
      <c r="CU195" s="16">
        <v>0.18690000474452972</v>
      </c>
      <c r="CV195" s="16">
        <v>0.87129998207092285</v>
      </c>
    </row>
    <row r="196" spans="22:100" x14ac:dyDescent="0.35">
      <c r="V196" s="16">
        <v>192</v>
      </c>
      <c r="W196" s="16">
        <f t="shared" si="78"/>
        <v>73.966999999999999</v>
      </c>
      <c r="X196" s="16">
        <f t="shared" si="70"/>
        <v>0</v>
      </c>
      <c r="Y196" s="16">
        <f t="shared" si="71"/>
        <v>0</v>
      </c>
      <c r="AH196" s="27"/>
      <c r="AI196" s="27">
        <f>IF($E$52="","",$E$52)</f>
        <v>74.009</v>
      </c>
      <c r="AL196" s="27">
        <f>IF($C$43="","",$C$43)</f>
        <v>73.966999999999999</v>
      </c>
      <c r="AM196" s="16">
        <v>0.65859997272491455</v>
      </c>
      <c r="AN196" s="16">
        <v>0.4625999927520752</v>
      </c>
      <c r="AO196" s="16">
        <v>0.49039998650550842</v>
      </c>
      <c r="AP196" s="16">
        <v>0.27549999952316284</v>
      </c>
      <c r="AQ196" s="16">
        <v>0.75180000066757202</v>
      </c>
      <c r="AR196" s="16">
        <v>0.5153999924659729</v>
      </c>
      <c r="AS196" s="16">
        <v>0.58499997854232788</v>
      </c>
      <c r="AT196" s="16">
        <v>0.48219999670982361</v>
      </c>
      <c r="AU196" s="16">
        <v>0.91030001640319824</v>
      </c>
      <c r="AV196" s="16">
        <v>0.95399999618530273</v>
      </c>
      <c r="AW196" s="16">
        <v>0.77640002965927124</v>
      </c>
      <c r="AX196" s="16">
        <v>0.63660001754760742</v>
      </c>
      <c r="AY196" s="16">
        <v>0.51090002059936523</v>
      </c>
      <c r="AZ196" s="16">
        <v>0.21109999716281891</v>
      </c>
      <c r="BA196" s="16">
        <v>7.850000262260437E-2</v>
      </c>
      <c r="BB196" s="16">
        <v>0.75999999046325684</v>
      </c>
      <c r="BC196" s="16">
        <v>0.30199998617172241</v>
      </c>
      <c r="BU196" s="16">
        <v>7.4000000022351742E-3</v>
      </c>
      <c r="BV196" s="16">
        <v>0.82010000944137573</v>
      </c>
      <c r="BW196" s="16">
        <v>0.83079999685287476</v>
      </c>
      <c r="BX196" s="16">
        <v>0.1395999938249588</v>
      </c>
      <c r="BY196" s="16">
        <v>0.12849999964237213</v>
      </c>
      <c r="BZ196" s="16">
        <v>0.60350000858306885</v>
      </c>
      <c r="CA196" s="16">
        <v>0.2906000018119812</v>
      </c>
      <c r="CB196" s="16">
        <v>0.58079999685287476</v>
      </c>
      <c r="CC196" s="16">
        <v>0.59310001134872437</v>
      </c>
      <c r="CD196" s="16">
        <v>9.4800002872943878E-2</v>
      </c>
      <c r="CE196" s="16">
        <v>192</v>
      </c>
      <c r="CF196" s="16">
        <f t="shared" si="72"/>
        <v>74.009</v>
      </c>
      <c r="CG196" s="16">
        <f t="shared" si="82"/>
        <v>192</v>
      </c>
      <c r="CH196" s="16">
        <f t="shared" si="73"/>
        <v>0.77896075417915867</v>
      </c>
      <c r="CI196" s="16">
        <f t="shared" si="80"/>
        <v>0.22103924582084133</v>
      </c>
      <c r="CJ196" s="16">
        <f t="shared" si="75"/>
        <v>0.75960229060017093</v>
      </c>
      <c r="CK196" s="16">
        <f t="shared" si="81"/>
        <v>-200.98112617860963</v>
      </c>
      <c r="CL196" s="16">
        <f t="shared" si="77"/>
        <v>0.72435170685082295</v>
      </c>
      <c r="CM196" s="16">
        <v>0.41159999370574951</v>
      </c>
      <c r="CN196" s="16">
        <v>0.68300002813339233</v>
      </c>
      <c r="CO196" s="16">
        <v>0.14139999449253082</v>
      </c>
      <c r="CP196" s="16">
        <v>0.13580000400543213</v>
      </c>
      <c r="CQ196" s="16">
        <v>0.4814000129699707</v>
      </c>
      <c r="CR196" s="16">
        <v>0.14550000429153442</v>
      </c>
      <c r="CS196" s="16">
        <v>0.98729997873306274</v>
      </c>
      <c r="CT196" s="16">
        <v>0.14699999988079071</v>
      </c>
      <c r="CU196" s="16">
        <v>5.0500001758337021E-2</v>
      </c>
      <c r="CV196" s="16">
        <v>0.87999999523162842</v>
      </c>
    </row>
    <row r="197" spans="22:100" x14ac:dyDescent="0.35">
      <c r="V197" s="27">
        <v>193</v>
      </c>
      <c r="W197" s="16">
        <f t="shared" si="78"/>
        <v>73.994</v>
      </c>
      <c r="X197" s="16">
        <f t="shared" ref="X197:X254" si="83">IF(W197&lt;&gt;"",IF(W197&lt;UGW,1,0),"")</f>
        <v>0</v>
      </c>
      <c r="Y197" s="16">
        <f t="shared" ref="Y197:Y254" si="84">IF(W197&lt;&gt;"",IF(W197&gt;OGW,1,0),"")</f>
        <v>0</v>
      </c>
      <c r="AH197" s="27" t="s">
        <v>135</v>
      </c>
      <c r="AI197" s="27">
        <f>IF($B$53="","",$B$53)</f>
        <v>74.015000000000001</v>
      </c>
      <c r="AK197" s="27"/>
      <c r="AL197" s="27">
        <f>IF($D$43="","",$D$43)</f>
        <v>73.994</v>
      </c>
      <c r="AM197" s="16">
        <v>0.70910000801086426</v>
      </c>
      <c r="AN197" s="16">
        <v>0.45649999380111694</v>
      </c>
      <c r="AO197" s="16">
        <v>0.94749999046325684</v>
      </c>
      <c r="AP197" s="16">
        <v>0.9627000093460083</v>
      </c>
      <c r="AQ197" s="16">
        <v>0.38980001211166382</v>
      </c>
      <c r="AR197" s="16">
        <v>0.87749999761581421</v>
      </c>
      <c r="AS197" s="16">
        <v>0.54500001668930054</v>
      </c>
      <c r="AT197" s="16">
        <v>0.83840000629425049</v>
      </c>
      <c r="AU197" s="16">
        <v>8.0000003799796104E-3</v>
      </c>
      <c r="AV197" s="16">
        <v>0.53689998388290405</v>
      </c>
      <c r="AW197" s="16">
        <v>0.2752000093460083</v>
      </c>
      <c r="AX197" s="16">
        <v>0.77310001850128174</v>
      </c>
      <c r="AY197" s="16">
        <v>7.8400000929832458E-2</v>
      </c>
      <c r="AZ197" s="16">
        <v>0.9528999924659729</v>
      </c>
      <c r="BA197" s="16">
        <v>0.39550000429153442</v>
      </c>
      <c r="BB197" s="16">
        <v>0.5569000244140625</v>
      </c>
      <c r="BC197" s="16">
        <v>0.54240000247955322</v>
      </c>
      <c r="BU197" s="16">
        <v>0.58929997682571411</v>
      </c>
      <c r="BV197" s="16">
        <v>0.67979997396469116</v>
      </c>
      <c r="BW197" s="16">
        <v>0.3107999861240387</v>
      </c>
      <c r="BX197" s="16">
        <v>0.89759999513626099</v>
      </c>
      <c r="BY197" s="16">
        <v>0.13490000367164612</v>
      </c>
      <c r="BZ197" s="16">
        <v>0.11729999631643295</v>
      </c>
      <c r="CA197" s="16">
        <v>2.4900000542402267E-2</v>
      </c>
      <c r="CB197" s="16">
        <v>0.92570000886917114</v>
      </c>
      <c r="CC197" s="16">
        <v>0.79040002822875977</v>
      </c>
      <c r="CD197" s="16">
        <v>0.18260000646114349</v>
      </c>
      <c r="CE197" s="16">
        <v>193</v>
      </c>
      <c r="CF197" s="16">
        <f t="shared" ref="CF197:CF254" si="85">IF(W197="",NA(),SMALL(xi,CG197))</f>
        <v>74.009</v>
      </c>
      <c r="CG197" s="16">
        <f t="shared" si="82"/>
        <v>193</v>
      </c>
      <c r="CH197" s="16">
        <f t="shared" ref="CH197:CH254" si="86">IF(W197="","",NORMSDIST((CF197-Mittelwert)/Standardabweichung)-0.00000001)</f>
        <v>0.77896075417915867</v>
      </c>
      <c r="CI197" s="16">
        <f t="shared" ref="CI197:CI204" si="87">IF(W197="","",1-CH197)</f>
        <v>0.22103924582084133</v>
      </c>
      <c r="CJ197" s="16">
        <f t="shared" ref="CJ197:CJ254" si="88">IF(W197="","",SMALL(BG,CG197))</f>
        <v>0.75960229060017093</v>
      </c>
      <c r="CK197" s="16">
        <f t="shared" ref="CK197:CK204" si="89">IF(W197="","",(2*CG197-1)*(LN(CJ197)+LN(CH197)))</f>
        <v>-202.03063597588695</v>
      </c>
      <c r="CL197" s="16">
        <f t="shared" ref="CL197:CL254" si="90">IF(W197="",NA(),NORMSINV((CG197-0.3)/(Anzahl+0.4)))</f>
        <v>0.73742716664902408</v>
      </c>
      <c r="CM197" s="16">
        <v>0.9846000075340271</v>
      </c>
      <c r="CN197" s="16">
        <v>0.82999998331069946</v>
      </c>
      <c r="CO197" s="16">
        <v>0.97699999809265137</v>
      </c>
      <c r="CP197" s="16">
        <v>0.17380000650882721</v>
      </c>
      <c r="CQ197" s="16">
        <v>0.60799998044967651</v>
      </c>
      <c r="CR197" s="16">
        <v>0.41909998655319214</v>
      </c>
      <c r="CS197" s="16">
        <v>8.2099996507167816E-2</v>
      </c>
      <c r="CT197" s="16">
        <v>0.49160000681877136</v>
      </c>
      <c r="CU197" s="16">
        <v>5.4000001400709152E-3</v>
      </c>
      <c r="CV197" s="16">
        <v>0.42419999837875366</v>
      </c>
    </row>
    <row r="198" spans="22:100" x14ac:dyDescent="0.35">
      <c r="V198" s="16">
        <v>194</v>
      </c>
      <c r="W198" s="16">
        <f t="shared" ref="W198:W254" si="91">IF($AP$39=2,IF(AC198&lt;&gt;"",AC198,""),(IF($AP$39=3,IF(AF198&lt;&gt;"",AF198,""),(IF($AP$39=4,IF(AI198&lt;&gt;"",AI198,""),IF(AL198&lt;&gt;"",AL198,""))))))</f>
        <v>74</v>
      </c>
      <c r="X198" s="16">
        <f t="shared" si="83"/>
        <v>0</v>
      </c>
      <c r="Y198" s="16">
        <f t="shared" si="84"/>
        <v>0</v>
      </c>
      <c r="AI198" s="27">
        <f>IF($C$53="","",$C$53)</f>
        <v>74.007999999999996</v>
      </c>
      <c r="AK198" s="27"/>
      <c r="AL198" s="27">
        <f>IF($E$43="","",$E$43)</f>
        <v>74</v>
      </c>
      <c r="AM198" s="16">
        <v>0.72430002689361572</v>
      </c>
      <c r="AN198" s="16">
        <v>0.84229999780654907</v>
      </c>
      <c r="AO198" s="16">
        <v>0.37040001153945923</v>
      </c>
      <c r="AP198" s="16">
        <v>0.32749998569488525</v>
      </c>
      <c r="AQ198" s="16">
        <v>0.26960000395774841</v>
      </c>
      <c r="AR198" s="16">
        <v>0.69120001792907715</v>
      </c>
      <c r="AS198" s="16">
        <v>0.62000000476837158</v>
      </c>
      <c r="AT198" s="16">
        <v>0.44029998779296875</v>
      </c>
      <c r="AU198" s="16">
        <v>0.59630000591278076</v>
      </c>
      <c r="AV198" s="16">
        <v>0.96520000696182251</v>
      </c>
      <c r="AW198" s="16">
        <v>0.28549998998641968</v>
      </c>
      <c r="AX198" s="16">
        <v>0.2312999963760376</v>
      </c>
      <c r="AY198" s="16">
        <v>0.11129999905824661</v>
      </c>
      <c r="AZ198" s="16">
        <v>6.5000001341104507E-3</v>
      </c>
      <c r="BA198" s="16">
        <v>0.65299999713897705</v>
      </c>
      <c r="BB198" s="16">
        <v>0.90439999103546143</v>
      </c>
      <c r="BC198" s="16">
        <v>1.5200000256299973E-2</v>
      </c>
      <c r="BU198" s="16">
        <v>9.9100001156330109E-2</v>
      </c>
      <c r="BV198" s="16">
        <v>0.45590001344680786</v>
      </c>
      <c r="BW198" s="16">
        <v>0.94090002775192261</v>
      </c>
      <c r="BX198" s="16">
        <v>0.50730001926422119</v>
      </c>
      <c r="BY198" s="16">
        <v>0.68140000104904175</v>
      </c>
      <c r="BZ198" s="16">
        <v>0.72699999809265137</v>
      </c>
      <c r="CA198" s="16">
        <v>0.32420000433921814</v>
      </c>
      <c r="CB198" s="16">
        <v>1.7899999395012856E-2</v>
      </c>
      <c r="CC198" s="16">
        <v>0.41830000281333923</v>
      </c>
      <c r="CD198" s="16">
        <v>0.95990002155303955</v>
      </c>
      <c r="CE198" s="16">
        <v>194</v>
      </c>
      <c r="CF198" s="16">
        <f t="shared" si="85"/>
        <v>74.009</v>
      </c>
      <c r="CG198" s="16">
        <f t="shared" ref="CG198:CG204" si="92">IF(W198="","",1+CG197)</f>
        <v>194</v>
      </c>
      <c r="CH198" s="16">
        <f t="shared" si="86"/>
        <v>0.77896075417915867</v>
      </c>
      <c r="CI198" s="16">
        <f t="shared" si="87"/>
        <v>0.22103924582084133</v>
      </c>
      <c r="CJ198" s="16">
        <f t="shared" si="88"/>
        <v>0.75960229060017093</v>
      </c>
      <c r="CK198" s="16">
        <f t="shared" si="89"/>
        <v>-203.0801457731643</v>
      </c>
      <c r="CL198" s="16">
        <f t="shared" si="90"/>
        <v>0.75062993667714406</v>
      </c>
      <c r="CM198" s="16">
        <v>0.54460000991821289</v>
      </c>
      <c r="CN198" s="16">
        <v>0.84909999370574951</v>
      </c>
      <c r="CO198" s="16">
        <v>0.69760000705718994</v>
      </c>
      <c r="CP198" s="16">
        <v>5.3899999707937241E-2</v>
      </c>
      <c r="CQ198" s="16">
        <v>0.71700000762939453</v>
      </c>
      <c r="CR198" s="16">
        <v>0.21879999339580536</v>
      </c>
      <c r="CS198" s="16">
        <v>0.17749999463558197</v>
      </c>
      <c r="CT198" s="16">
        <v>9.66000035405159E-2</v>
      </c>
      <c r="CU198" s="16">
        <v>0.39079999923706055</v>
      </c>
      <c r="CV198" s="16">
        <v>4.14000004529953E-2</v>
      </c>
    </row>
    <row r="199" spans="22:100" x14ac:dyDescent="0.35">
      <c r="V199" s="27">
        <v>195</v>
      </c>
      <c r="W199" s="16">
        <f t="shared" si="91"/>
        <v>73.983999999999995</v>
      </c>
      <c r="X199" s="16">
        <f t="shared" si="83"/>
        <v>0</v>
      </c>
      <c r="Y199" s="16">
        <f t="shared" si="84"/>
        <v>0</v>
      </c>
      <c r="AH199" s="27"/>
      <c r="AI199" s="27">
        <f>IF($D$53="","",$D$53)</f>
        <v>73.992999999999995</v>
      </c>
      <c r="AK199" s="27"/>
      <c r="AL199" s="27">
        <f>IF($F$43="","",$F$43)</f>
        <v>73.983999999999995</v>
      </c>
      <c r="AM199" s="16">
        <v>0.42759999632835388</v>
      </c>
      <c r="AN199" s="16">
        <v>0.4424000084400177</v>
      </c>
      <c r="AO199" s="16">
        <v>0.31549999117851257</v>
      </c>
      <c r="AP199" s="16">
        <v>0.63080000877380371</v>
      </c>
      <c r="AQ199" s="16">
        <v>0.81879997253417969</v>
      </c>
      <c r="AR199" s="16">
        <v>4.0399998426437378E-2</v>
      </c>
      <c r="AS199" s="16">
        <v>0.45649999380111694</v>
      </c>
      <c r="AT199" s="16">
        <v>0.65329998731613159</v>
      </c>
      <c r="AU199" s="16">
        <v>0.66490000486373901</v>
      </c>
      <c r="AV199" s="16">
        <v>1.2299999594688416E-2</v>
      </c>
      <c r="AW199" s="16">
        <v>0.26080000400543213</v>
      </c>
      <c r="AX199" s="16">
        <v>0.33070001006126404</v>
      </c>
      <c r="AY199" s="16">
        <v>0.61220002174377441</v>
      </c>
      <c r="AZ199" s="16">
        <v>0.48109999299049377</v>
      </c>
      <c r="BA199" s="16">
        <v>0.17200000584125519</v>
      </c>
      <c r="BB199" s="16">
        <v>0.89399999380111694</v>
      </c>
      <c r="BC199" s="16">
        <v>0.28099998831748962</v>
      </c>
      <c r="BU199" s="16">
        <v>0.13500000536441803</v>
      </c>
      <c r="BV199" s="16">
        <v>0.28349998593330383</v>
      </c>
      <c r="BW199" s="16">
        <v>0.52670001983642578</v>
      </c>
      <c r="BX199" s="16">
        <v>0.91869997978210449</v>
      </c>
      <c r="BY199" s="16">
        <v>0.81550002098083496</v>
      </c>
      <c r="BZ199" s="16">
        <v>0.59380000829696655</v>
      </c>
      <c r="CA199" s="16">
        <v>0.79040002822875977</v>
      </c>
      <c r="CB199" s="16">
        <v>0.79400002956390381</v>
      </c>
      <c r="CC199" s="16">
        <v>0.44089999794960022</v>
      </c>
      <c r="CD199" s="16">
        <v>0.21400000154972076</v>
      </c>
      <c r="CE199" s="16">
        <v>195</v>
      </c>
      <c r="CF199" s="16">
        <f t="shared" si="85"/>
        <v>74.009</v>
      </c>
      <c r="CG199" s="16">
        <f t="shared" si="92"/>
        <v>195</v>
      </c>
      <c r="CH199" s="16">
        <f t="shared" si="86"/>
        <v>0.77896075417915867</v>
      </c>
      <c r="CI199" s="16">
        <f t="shared" si="87"/>
        <v>0.22103924582084133</v>
      </c>
      <c r="CJ199" s="16">
        <f t="shared" si="88"/>
        <v>0.75960229060017093</v>
      </c>
      <c r="CK199" s="16">
        <f t="shared" si="89"/>
        <v>-204.12965557044163</v>
      </c>
      <c r="CL199" s="16">
        <f t="shared" si="90"/>
        <v>0.7639648680442922</v>
      </c>
      <c r="CM199" s="16">
        <v>0.69099998474121094</v>
      </c>
      <c r="CN199" s="16">
        <v>5.9200000017881393E-2</v>
      </c>
      <c r="CO199" s="16">
        <v>0.99419999122619629</v>
      </c>
      <c r="CP199" s="16">
        <v>0.75749999284744263</v>
      </c>
      <c r="CQ199" s="16">
        <v>0.70029997825622559</v>
      </c>
      <c r="CR199" s="16">
        <v>0.36160001158714294</v>
      </c>
      <c r="CS199" s="16">
        <v>0.34599998593330383</v>
      </c>
      <c r="CT199" s="16">
        <v>0.17489999532699585</v>
      </c>
      <c r="CU199" s="16">
        <v>0.27930000424385071</v>
      </c>
      <c r="CV199" s="16">
        <v>0.38069999217987061</v>
      </c>
    </row>
    <row r="200" spans="22:100" x14ac:dyDescent="0.35">
      <c r="V200" s="16">
        <v>196</v>
      </c>
      <c r="W200" s="16">
        <f t="shared" si="91"/>
        <v>74.012</v>
      </c>
      <c r="X200" s="16">
        <f t="shared" si="83"/>
        <v>0</v>
      </c>
      <c r="Y200" s="16">
        <f t="shared" si="84"/>
        <v>0</v>
      </c>
      <c r="AH200" s="27"/>
      <c r="AI200" s="27">
        <f>IF($E$53="","",$E$53)</f>
        <v>74</v>
      </c>
      <c r="AK200" s="27" t="s">
        <v>126</v>
      </c>
      <c r="AL200" s="27">
        <f>IF($B$44="","",$B$44)</f>
        <v>74.012</v>
      </c>
      <c r="AM200" s="16">
        <v>0.27039998769760132</v>
      </c>
      <c r="AN200" s="16">
        <v>0.70679998397827148</v>
      </c>
      <c r="AO200" s="16">
        <v>1.8799999728798866E-2</v>
      </c>
      <c r="AP200" s="16">
        <v>0.40639999508857727</v>
      </c>
      <c r="AQ200" s="16">
        <v>0.71020001173019409</v>
      </c>
      <c r="AR200" s="16">
        <v>8.6800001561641693E-2</v>
      </c>
      <c r="AS200" s="16">
        <v>3.0400000512599945E-2</v>
      </c>
      <c r="AT200" s="16">
        <v>0.16699999570846558</v>
      </c>
      <c r="AU200" s="16">
        <v>0.29300001263618469</v>
      </c>
      <c r="AV200" s="16">
        <v>0.99500000476837158</v>
      </c>
      <c r="AW200" s="16">
        <v>0.58639997243881226</v>
      </c>
      <c r="AX200" s="16">
        <v>0.90740001201629639</v>
      </c>
      <c r="AY200" s="16">
        <v>9.6400000154972076E-2</v>
      </c>
      <c r="AZ200" s="16">
        <v>0.76069998741149902</v>
      </c>
      <c r="BA200" s="16">
        <v>1.119999960064888E-2</v>
      </c>
      <c r="BB200" s="16">
        <v>0.71729999780654907</v>
      </c>
      <c r="BC200" s="16">
        <v>0.66399997472763062</v>
      </c>
      <c r="BU200" s="16">
        <v>0.85809999704360962</v>
      </c>
      <c r="BV200" s="16">
        <v>0.92189997434616089</v>
      </c>
      <c r="BW200" s="16">
        <v>6.4099997282028198E-2</v>
      </c>
      <c r="BX200" s="16">
        <v>0.32400000095367432</v>
      </c>
      <c r="BY200" s="16">
        <v>0.42250001430511475</v>
      </c>
      <c r="BZ200" s="16">
        <v>0.68010002374649048</v>
      </c>
      <c r="CA200" s="16">
        <v>0.68540000915527344</v>
      </c>
      <c r="CB200" s="16">
        <v>2.2900000214576721E-2</v>
      </c>
      <c r="CC200" s="16">
        <v>0.88739997148513794</v>
      </c>
      <c r="CD200" s="16">
        <v>0.85019999742507935</v>
      </c>
      <c r="CE200" s="16">
        <v>196</v>
      </c>
      <c r="CF200" s="16">
        <f t="shared" si="85"/>
        <v>74.009</v>
      </c>
      <c r="CG200" s="16">
        <f t="shared" si="92"/>
        <v>196</v>
      </c>
      <c r="CH200" s="16">
        <f t="shared" si="86"/>
        <v>0.77896075417915867</v>
      </c>
      <c r="CI200" s="16">
        <f t="shared" si="87"/>
        <v>0.22103924582084133</v>
      </c>
      <c r="CJ200" s="16">
        <f t="shared" si="88"/>
        <v>0.75960229060017093</v>
      </c>
      <c r="CK200" s="16">
        <f t="shared" si="89"/>
        <v>-205.17916536771895</v>
      </c>
      <c r="CL200" s="16">
        <f t="shared" si="90"/>
        <v>0.77743705357506343</v>
      </c>
      <c r="CM200" s="16">
        <v>0.73089998960494995</v>
      </c>
      <c r="CN200" s="16">
        <v>0.46860000491142273</v>
      </c>
      <c r="CO200" s="16">
        <v>5.3500000387430191E-2</v>
      </c>
      <c r="CP200" s="16">
        <v>9.2299997806549072E-2</v>
      </c>
      <c r="CQ200" s="16">
        <v>3.3300001174211502E-2</v>
      </c>
      <c r="CR200" s="16">
        <v>0.72579997777938843</v>
      </c>
      <c r="CS200" s="16">
        <v>3.9099998772144318E-2</v>
      </c>
      <c r="CT200" s="16">
        <v>0.11410000175237656</v>
      </c>
      <c r="CU200" s="16">
        <v>0.28159999847412109</v>
      </c>
      <c r="CV200" s="16">
        <v>0.28979998826980591</v>
      </c>
    </row>
    <row r="201" spans="22:100" x14ac:dyDescent="0.35">
      <c r="V201" s="27">
        <v>197</v>
      </c>
      <c r="W201" s="16">
        <f t="shared" si="91"/>
        <v>74.013999999999996</v>
      </c>
      <c r="X201" s="16">
        <f t="shared" si="83"/>
        <v>0</v>
      </c>
      <c r="Y201" s="16">
        <f t="shared" si="84"/>
        <v>0</v>
      </c>
      <c r="AH201" s="27" t="s">
        <v>136</v>
      </c>
      <c r="AI201" s="27">
        <f>IF($B$54="","",$B$54)</f>
        <v>73.981999999999999</v>
      </c>
      <c r="AL201" s="27">
        <f>IF($C$44="","",$C$44)</f>
        <v>74.013999999999996</v>
      </c>
      <c r="AM201" s="16">
        <v>0.67049998044967651</v>
      </c>
      <c r="AN201" s="16">
        <v>0.49950000643730164</v>
      </c>
      <c r="AO201" s="16">
        <v>0.53680002689361572</v>
      </c>
      <c r="AP201" s="16">
        <v>0.53990000486373901</v>
      </c>
      <c r="AQ201" s="16">
        <v>0.12250000238418579</v>
      </c>
      <c r="AR201" s="16">
        <v>0.78630000352859497</v>
      </c>
      <c r="AS201" s="16">
        <v>0.99779999256134033</v>
      </c>
      <c r="AT201" s="16">
        <v>0.44229999184608459</v>
      </c>
      <c r="AU201" s="16">
        <v>0.8091999888420105</v>
      </c>
      <c r="AV201" s="16">
        <v>0.794700026512146</v>
      </c>
      <c r="AW201" s="16">
        <v>1.6699999570846558E-2</v>
      </c>
      <c r="AX201" s="16">
        <v>0.50300002098083496</v>
      </c>
      <c r="AY201" s="16">
        <v>0.52469998598098755</v>
      </c>
      <c r="AZ201" s="16">
        <v>0.20520000159740448</v>
      </c>
      <c r="BA201" s="16">
        <v>0.36449998617172241</v>
      </c>
      <c r="BB201" s="16">
        <v>0.9714999794960022</v>
      </c>
      <c r="BC201" s="16">
        <v>0.83340001106262207</v>
      </c>
      <c r="BU201" s="16">
        <v>0.31970000267028809</v>
      </c>
      <c r="BV201" s="16">
        <v>0.27140000462532043</v>
      </c>
      <c r="BW201" s="16">
        <v>0.68800002336502075</v>
      </c>
      <c r="BX201" s="16">
        <v>0.81050002574920654</v>
      </c>
      <c r="BY201" s="16">
        <v>0.7630000114440918</v>
      </c>
      <c r="BZ201" s="16">
        <v>0.63300001621246338</v>
      </c>
      <c r="CA201" s="16">
        <v>0.77819997072219849</v>
      </c>
      <c r="CB201" s="16">
        <v>0.26480001211166382</v>
      </c>
      <c r="CC201" s="16">
        <v>0.47569999098777771</v>
      </c>
      <c r="CD201" s="16">
        <v>0.5187000036239624</v>
      </c>
      <c r="CE201" s="16">
        <v>197</v>
      </c>
      <c r="CF201" s="16">
        <f t="shared" si="85"/>
        <v>74.009</v>
      </c>
      <c r="CG201" s="16">
        <f t="shared" si="92"/>
        <v>197</v>
      </c>
      <c r="CH201" s="16">
        <f t="shared" si="86"/>
        <v>0.77896075417915867</v>
      </c>
      <c r="CI201" s="16">
        <f t="shared" si="87"/>
        <v>0.22103924582084133</v>
      </c>
      <c r="CJ201" s="16">
        <f t="shared" si="88"/>
        <v>0.75960229060017093</v>
      </c>
      <c r="CK201" s="16">
        <f t="shared" si="89"/>
        <v>-206.2286751649963</v>
      </c>
      <c r="CL201" s="16">
        <f t="shared" si="90"/>
        <v>0.79105184524374073</v>
      </c>
      <c r="CM201" s="16">
        <v>0.30000001192092896</v>
      </c>
      <c r="CN201" s="16">
        <v>0.41260001063346863</v>
      </c>
      <c r="CO201" s="16">
        <v>0.14280000329017639</v>
      </c>
      <c r="CP201" s="16">
        <v>0.43569999933242798</v>
      </c>
      <c r="CQ201" s="16">
        <v>4.439999908208847E-2</v>
      </c>
      <c r="CR201" s="16">
        <v>0.94330000877380371</v>
      </c>
      <c r="CS201" s="16">
        <v>0.508899986743927</v>
      </c>
      <c r="CT201" s="16">
        <v>0.71240001916885376</v>
      </c>
      <c r="CU201" s="16">
        <v>0.33869999647140503</v>
      </c>
      <c r="CV201" s="16">
        <v>0.93769997358322144</v>
      </c>
    </row>
    <row r="202" spans="22:100" x14ac:dyDescent="0.35">
      <c r="V202" s="16">
        <v>198</v>
      </c>
      <c r="W202" s="16">
        <f t="shared" si="91"/>
        <v>73.998000000000005</v>
      </c>
      <c r="X202" s="16">
        <f t="shared" si="83"/>
        <v>0</v>
      </c>
      <c r="Y202" s="16">
        <f t="shared" si="84"/>
        <v>0</v>
      </c>
      <c r="AI202" s="27">
        <f>IF($C$54="","",$C$54)</f>
        <v>73.983999999999995</v>
      </c>
      <c r="AK202" s="27"/>
      <c r="AL202" s="27">
        <f>IF($D$44="","",$D$44)</f>
        <v>73.998000000000005</v>
      </c>
      <c r="AM202" s="16">
        <v>0.14409999549388885</v>
      </c>
      <c r="AN202" s="16">
        <v>0.20149999856948853</v>
      </c>
      <c r="AO202" s="16">
        <v>0.93669998645782471</v>
      </c>
      <c r="AP202" s="16">
        <v>0.1964000016450882</v>
      </c>
      <c r="AQ202" s="16">
        <v>0.45899999141693115</v>
      </c>
      <c r="AR202" s="16">
        <v>0.23370000720024109</v>
      </c>
      <c r="AS202" s="16">
        <v>0.15999999642372131</v>
      </c>
      <c r="AT202" s="16">
        <v>0.81790000200271606</v>
      </c>
      <c r="AU202" s="16">
        <v>0.97079998254776001</v>
      </c>
      <c r="AV202" s="16">
        <v>0.81970000267028809</v>
      </c>
      <c r="AW202" s="16">
        <v>0.28780001401901245</v>
      </c>
      <c r="AX202" s="16">
        <v>2.6599999517202377E-2</v>
      </c>
      <c r="AY202" s="16">
        <v>0.81859999895095825</v>
      </c>
      <c r="AZ202" s="16">
        <v>0.10459999740123749</v>
      </c>
      <c r="BA202" s="16">
        <v>0.19810000061988831</v>
      </c>
      <c r="BB202" s="16">
        <v>0.25099998712539673</v>
      </c>
      <c r="BC202" s="16">
        <v>0.52950000762939453</v>
      </c>
      <c r="BU202" s="16">
        <v>0.34020000696182251</v>
      </c>
      <c r="BV202" s="16">
        <v>0.23810000717639923</v>
      </c>
      <c r="BW202" s="16">
        <v>0.57800000905990601</v>
      </c>
      <c r="BX202" s="16">
        <v>0.14419999718666077</v>
      </c>
      <c r="BY202" s="16">
        <v>0.62559998035430908</v>
      </c>
      <c r="BZ202" s="16">
        <v>0.82940000295639038</v>
      </c>
      <c r="CA202" s="16">
        <v>0.7117999792098999</v>
      </c>
      <c r="CB202" s="16">
        <v>0.27059999108314514</v>
      </c>
      <c r="CC202" s="16">
        <v>0.91369998455047607</v>
      </c>
      <c r="CD202" s="16">
        <v>0.21340000629425049</v>
      </c>
      <c r="CE202" s="16">
        <v>198</v>
      </c>
      <c r="CF202" s="16">
        <f t="shared" si="85"/>
        <v>74.009</v>
      </c>
      <c r="CG202" s="16">
        <f t="shared" si="92"/>
        <v>198</v>
      </c>
      <c r="CH202" s="16">
        <f t="shared" si="86"/>
        <v>0.77896075417915867</v>
      </c>
      <c r="CI202" s="16">
        <f t="shared" si="87"/>
        <v>0.22103924582084133</v>
      </c>
      <c r="CJ202" s="16">
        <f t="shared" si="88"/>
        <v>0.75960229060017093</v>
      </c>
      <c r="CK202" s="16">
        <f t="shared" si="89"/>
        <v>-207.27818496227363</v>
      </c>
      <c r="CL202" s="16">
        <f t="shared" si="90"/>
        <v>0.80481487319962641</v>
      </c>
      <c r="CM202" s="16">
        <v>6.4900003373622894E-2</v>
      </c>
      <c r="CN202" s="16">
        <v>0.94590002298355103</v>
      </c>
      <c r="CO202" s="16">
        <v>0.93400001525878906</v>
      </c>
      <c r="CP202" s="16">
        <v>0.26399999856948853</v>
      </c>
      <c r="CQ202" s="16">
        <v>0.82840001583099365</v>
      </c>
      <c r="CR202" s="16">
        <v>0.15960000455379486</v>
      </c>
      <c r="CS202" s="16">
        <v>3.0400000512599945E-2</v>
      </c>
      <c r="CT202" s="16">
        <v>1.2299999594688416E-2</v>
      </c>
      <c r="CU202" s="16">
        <v>0.7214999794960022</v>
      </c>
      <c r="CV202" s="16">
        <v>0.31639999151229858</v>
      </c>
    </row>
    <row r="203" spans="22:100" x14ac:dyDescent="0.35">
      <c r="V203" s="27">
        <v>199</v>
      </c>
      <c r="W203" s="16">
        <f t="shared" si="91"/>
        <v>73.998999999999995</v>
      </c>
      <c r="X203" s="16">
        <f t="shared" si="83"/>
        <v>0</v>
      </c>
      <c r="Y203" s="16">
        <f t="shared" si="84"/>
        <v>0</v>
      </c>
      <c r="AH203" s="27"/>
      <c r="AI203" s="27">
        <f>IF($D$54="","",$D$54)</f>
        <v>73.995000000000005</v>
      </c>
      <c r="AK203" s="27"/>
      <c r="AL203" s="27">
        <f>IF($E$44="","",$E$44)</f>
        <v>73.998999999999995</v>
      </c>
      <c r="AM203" s="16">
        <v>0.30140000581741333</v>
      </c>
      <c r="AN203" s="16">
        <v>0.22460000216960907</v>
      </c>
      <c r="AO203" s="16">
        <v>0.25749999284744263</v>
      </c>
      <c r="AP203" s="16">
        <v>0.43900001049041748</v>
      </c>
      <c r="AQ203" s="16">
        <v>0.99150002002716064</v>
      </c>
      <c r="AR203" s="16">
        <v>0.23100000619888306</v>
      </c>
      <c r="AS203" s="16">
        <v>0.25929999351501465</v>
      </c>
      <c r="AT203" s="16">
        <v>0.62150001525878906</v>
      </c>
      <c r="AU203" s="16">
        <v>0.13079999387264252</v>
      </c>
      <c r="AV203" s="16">
        <v>2.79999990016222E-3</v>
      </c>
      <c r="AW203" s="16">
        <v>0.62480002641677856</v>
      </c>
      <c r="AX203" s="16">
        <v>0.73229998350143433</v>
      </c>
      <c r="AY203" s="16">
        <v>0.42640000581741333</v>
      </c>
      <c r="AZ203" s="16">
        <v>0.4812999963760376</v>
      </c>
      <c r="BA203" s="16">
        <v>0.34279999136924744</v>
      </c>
      <c r="BB203" s="16">
        <v>0.36750000715255737</v>
      </c>
      <c r="BC203" s="16">
        <v>0.40290001034736633</v>
      </c>
      <c r="BU203" s="16">
        <v>0.65659999847412109</v>
      </c>
      <c r="BV203" s="16">
        <v>0.7906000018119812</v>
      </c>
      <c r="BW203" s="16">
        <v>0.29010000824928284</v>
      </c>
      <c r="BX203" s="16">
        <v>0.27459999918937683</v>
      </c>
      <c r="BY203" s="16">
        <v>0.31009998917579651</v>
      </c>
      <c r="BZ203" s="16">
        <v>0.92409998178482056</v>
      </c>
      <c r="CA203" s="16">
        <v>0.85780000686645508</v>
      </c>
      <c r="CB203" s="16">
        <v>0.91750001907348633</v>
      </c>
      <c r="CC203" s="16">
        <v>0.59350001811981201</v>
      </c>
      <c r="CD203" s="16">
        <v>0.6875</v>
      </c>
      <c r="CE203" s="16">
        <v>199</v>
      </c>
      <c r="CF203" s="16">
        <f t="shared" si="85"/>
        <v>74.009</v>
      </c>
      <c r="CG203" s="16">
        <f t="shared" si="92"/>
        <v>199</v>
      </c>
      <c r="CH203" s="16">
        <f t="shared" si="86"/>
        <v>0.77896075417915867</v>
      </c>
      <c r="CI203" s="16">
        <f t="shared" si="87"/>
        <v>0.22103924582084133</v>
      </c>
      <c r="CJ203" s="16">
        <f t="shared" si="88"/>
        <v>0.78909102103775186</v>
      </c>
      <c r="CK203" s="16">
        <f t="shared" si="89"/>
        <v>-193.20728190398526</v>
      </c>
      <c r="CL203" s="16">
        <f t="shared" si="90"/>
        <v>0.8187320665626312</v>
      </c>
      <c r="CM203" s="16">
        <v>0.97680002450942993</v>
      </c>
      <c r="CN203" s="16">
        <v>0.58209997415542603</v>
      </c>
      <c r="CO203" s="16">
        <v>0.78460001945495605</v>
      </c>
      <c r="CP203" s="16">
        <v>0.80980002880096436</v>
      </c>
      <c r="CQ203" s="16">
        <v>0.77329999208450317</v>
      </c>
      <c r="CR203" s="16">
        <v>0.95270001888275146</v>
      </c>
      <c r="CS203" s="16">
        <v>0.64270001649856567</v>
      </c>
      <c r="CT203" s="16">
        <v>0.57539999485015869</v>
      </c>
      <c r="CU203" s="16">
        <v>0.7062000036239624</v>
      </c>
      <c r="CV203" s="16">
        <v>0.71469998359680176</v>
      </c>
    </row>
    <row r="204" spans="22:100" x14ac:dyDescent="0.35">
      <c r="V204" s="16">
        <v>200</v>
      </c>
      <c r="W204" s="16">
        <f t="shared" si="91"/>
        <v>74.007000000000005</v>
      </c>
      <c r="X204" s="16">
        <f t="shared" si="83"/>
        <v>0</v>
      </c>
      <c r="Y204" s="16">
        <f t="shared" si="84"/>
        <v>0</v>
      </c>
      <c r="AH204" s="27"/>
      <c r="AI204" s="27">
        <f>IF($E$54="","",$E$54)</f>
        <v>74.016999999999996</v>
      </c>
      <c r="AK204" s="27"/>
      <c r="AL204" s="27">
        <f>IF($F$44="","",$F$44)</f>
        <v>74.007000000000005</v>
      </c>
      <c r="AM204" s="16">
        <v>0.9243999719619751</v>
      </c>
      <c r="AN204" s="16">
        <v>0.2775999903678894</v>
      </c>
      <c r="AO204" s="16">
        <v>0.20829999446868896</v>
      </c>
      <c r="AP204" s="16">
        <v>0.63249999284744263</v>
      </c>
      <c r="AQ204" s="16">
        <v>0.14859999716281891</v>
      </c>
      <c r="AR204" s="16">
        <v>0.92159998416900635</v>
      </c>
      <c r="AS204" s="16">
        <v>0.57639998197555542</v>
      </c>
      <c r="AT204" s="16">
        <v>0.87790000438690186</v>
      </c>
      <c r="AU204" s="16">
        <v>0.6128000020980835</v>
      </c>
      <c r="AV204" s="16">
        <v>0.17759999632835388</v>
      </c>
      <c r="AW204" s="16">
        <v>0.11249999701976776</v>
      </c>
      <c r="AX204" s="16">
        <v>0.60790002346038818</v>
      </c>
      <c r="AY204" s="16">
        <v>0.65839999914169312</v>
      </c>
      <c r="AZ204" s="16">
        <v>0.58389997482299805</v>
      </c>
      <c r="BA204" s="16">
        <v>0.51380002498626709</v>
      </c>
      <c r="BB204" s="16">
        <v>0.7929999828338623</v>
      </c>
      <c r="BC204" s="16">
        <v>0.18639999628067017</v>
      </c>
      <c r="BU204" s="16">
        <v>0.3091999888420105</v>
      </c>
      <c r="BV204" s="16">
        <v>0.30050000548362732</v>
      </c>
      <c r="BW204" s="16">
        <v>0.23240000009536743</v>
      </c>
      <c r="BX204" s="16">
        <v>0.40650001168251038</v>
      </c>
      <c r="BY204" s="16">
        <v>0.91280001401901245</v>
      </c>
      <c r="BZ204" s="16">
        <v>0.49570000171661377</v>
      </c>
      <c r="CA204" s="16">
        <v>0.87870001792907715</v>
      </c>
      <c r="CB204" s="16">
        <v>2.2600000724196434E-2</v>
      </c>
      <c r="CC204" s="16">
        <v>0.64969998598098755</v>
      </c>
      <c r="CD204" s="16">
        <v>0.77939999103546143</v>
      </c>
      <c r="CE204" s="16">
        <v>200</v>
      </c>
      <c r="CF204" s="16">
        <f t="shared" si="85"/>
        <v>74.009</v>
      </c>
      <c r="CG204" s="16">
        <f t="shared" si="92"/>
        <v>200</v>
      </c>
      <c r="CH204" s="16">
        <f t="shared" si="86"/>
        <v>0.77896075417915867</v>
      </c>
      <c r="CI204" s="16">
        <f t="shared" si="87"/>
        <v>0.22103924582084133</v>
      </c>
      <c r="CJ204" s="16">
        <f t="shared" si="88"/>
        <v>0.78909102103775186</v>
      </c>
      <c r="CK204" s="16">
        <f t="shared" si="89"/>
        <v>-194.18061833675094</v>
      </c>
      <c r="CL204" s="16">
        <f t="shared" si="90"/>
        <v>0.83280967619239699</v>
      </c>
      <c r="CM204" s="16">
        <v>0.79430001974105835</v>
      </c>
      <c r="CN204" s="16">
        <v>0.22509999573230743</v>
      </c>
      <c r="CO204" s="16">
        <v>0.44369998574256897</v>
      </c>
      <c r="CP204" s="16">
        <v>0.44260001182556152</v>
      </c>
      <c r="CQ204" s="16">
        <v>0.91930001974105835</v>
      </c>
      <c r="CR204" s="16">
        <v>0.756600022315979</v>
      </c>
      <c r="CS204" s="16">
        <v>0.3799000084400177</v>
      </c>
      <c r="CT204" s="16">
        <v>0.29260000586509705</v>
      </c>
      <c r="CU204" s="16">
        <v>0.64389997720718384</v>
      </c>
      <c r="CV204" s="16">
        <v>8.7999999523162842E-3</v>
      </c>
    </row>
    <row r="205" spans="22:100" x14ac:dyDescent="0.35">
      <c r="V205" s="27">
        <v>201</v>
      </c>
      <c r="W205" s="16">
        <f t="shared" si="91"/>
        <v>74</v>
      </c>
      <c r="X205" s="16">
        <f t="shared" si="83"/>
        <v>0</v>
      </c>
      <c r="Y205" s="16">
        <f t="shared" si="84"/>
        <v>0</v>
      </c>
      <c r="AK205" s="27" t="s">
        <v>127</v>
      </c>
      <c r="AL205" s="27">
        <f>IF($B$45="","",$B$45)</f>
        <v>74</v>
      </c>
      <c r="AM205" s="16">
        <v>0.59490001201629639</v>
      </c>
      <c r="AN205" s="16">
        <v>0.98170000314712524</v>
      </c>
      <c r="AO205" s="16">
        <v>0.82410001754760742</v>
      </c>
      <c r="AP205" s="16">
        <v>0.97640001773834229</v>
      </c>
      <c r="AQ205" s="16">
        <v>0.41809999942779541</v>
      </c>
      <c r="AR205" s="16">
        <v>0.58469998836517334</v>
      </c>
      <c r="AS205" s="16">
        <v>4.7299999743700027E-2</v>
      </c>
      <c r="AT205" s="16">
        <v>0.4593999981880188</v>
      </c>
      <c r="AU205" s="16">
        <v>0.76150000095367432</v>
      </c>
      <c r="AV205" s="16">
        <v>0.42779999971389771</v>
      </c>
      <c r="AW205" s="16">
        <v>0.14810000360012054</v>
      </c>
      <c r="AX205" s="16">
        <v>0.51660001277923584</v>
      </c>
      <c r="AY205" s="16">
        <v>0.76090002059936523</v>
      </c>
      <c r="AZ205" s="16">
        <v>0.16609999537467957</v>
      </c>
      <c r="BA205" s="16">
        <v>0.97369998693466187</v>
      </c>
      <c r="BB205" s="16">
        <v>0.16889999806880951</v>
      </c>
      <c r="BC205" s="16">
        <v>0.66649997234344482</v>
      </c>
      <c r="BU205" s="16">
        <v>0.48440000414848328</v>
      </c>
      <c r="BV205" s="16">
        <v>0.51319998502731323</v>
      </c>
      <c r="BW205" s="16">
        <v>0.25499999523162842</v>
      </c>
      <c r="BX205" s="16">
        <v>0.732200026512146</v>
      </c>
      <c r="BY205" s="16">
        <v>0.63029998540878296</v>
      </c>
      <c r="BZ205" s="16">
        <v>0.63410001993179321</v>
      </c>
      <c r="CA205" s="16">
        <v>0.46570000052452087</v>
      </c>
      <c r="CB205" s="16">
        <v>0.62949997186660767</v>
      </c>
      <c r="CC205" s="16">
        <v>0.59969997406005859</v>
      </c>
      <c r="CD205" s="16">
        <v>0.99190002679824829</v>
      </c>
      <c r="CE205" s="16">
        <v>201</v>
      </c>
      <c r="CF205" s="16">
        <f t="shared" si="85"/>
        <v>74.010000000000005</v>
      </c>
      <c r="CG205" s="16">
        <f t="shared" ref="CG205:CG235" si="93">IF(W205="","",1+CG204)</f>
        <v>201</v>
      </c>
      <c r="CH205" s="16">
        <f t="shared" si="86"/>
        <v>0.80701133996191277</v>
      </c>
      <c r="CI205" s="16">
        <f t="shared" ref="CI205:CI235" si="94">IF(W205="","",1-CH205)</f>
        <v>0.19298866003808723</v>
      </c>
      <c r="CJ205" s="16">
        <f t="shared" si="88"/>
        <v>0.78909102103775186</v>
      </c>
      <c r="CK205" s="16">
        <f t="shared" ref="CK205:CK235" si="95">IF(W205="","",(2*CG205-1)*(LN(CJ205)+LN(CH205)))</f>
        <v>-180.96775558967397</v>
      </c>
      <c r="CL205" s="16">
        <f t="shared" si="90"/>
        <v>0.8470542996619701</v>
      </c>
      <c r="CM205" s="16">
        <v>0.84469997882843018</v>
      </c>
      <c r="CN205" s="16">
        <v>0.38539999723434448</v>
      </c>
      <c r="CO205" s="16">
        <v>0.90369999408721924</v>
      </c>
      <c r="CP205" s="16">
        <v>0.6151999831199646</v>
      </c>
      <c r="CQ205" s="16">
        <v>0.61860001087188721</v>
      </c>
      <c r="CR205" s="16">
        <v>0.3822999894618988</v>
      </c>
      <c r="CS205" s="16">
        <v>0.2070000022649765</v>
      </c>
      <c r="CT205" s="16">
        <v>7.2700001299381256E-2</v>
      </c>
      <c r="CU205" s="16">
        <v>0.39390000700950623</v>
      </c>
      <c r="CV205" s="16">
        <v>0.86339998245239258</v>
      </c>
    </row>
    <row r="206" spans="22:100" x14ac:dyDescent="0.35">
      <c r="V206" s="16">
        <v>202</v>
      </c>
      <c r="W206" s="16">
        <f t="shared" si="91"/>
        <v>73.983999999999995</v>
      </c>
      <c r="X206" s="16">
        <f t="shared" si="83"/>
        <v>0</v>
      </c>
      <c r="Y206" s="16">
        <f t="shared" si="84"/>
        <v>0</v>
      </c>
      <c r="AL206" s="27">
        <f>IF($C$45="","",$C$45)</f>
        <v>73.983999999999995</v>
      </c>
      <c r="AM206" s="16">
        <v>0.59320002794265747</v>
      </c>
      <c r="AN206" s="16">
        <v>0.67619997262954712</v>
      </c>
      <c r="AO206" s="16">
        <v>0.54750001430511475</v>
      </c>
      <c r="AP206" s="16">
        <v>0.75999999046325684</v>
      </c>
      <c r="AQ206" s="16">
        <v>8.0300003290176392E-2</v>
      </c>
      <c r="AR206" s="16">
        <v>0.93379998207092285</v>
      </c>
      <c r="AS206" s="16">
        <v>0.86779999732971191</v>
      </c>
      <c r="AT206" s="16">
        <v>0.77029997110366821</v>
      </c>
      <c r="AU206" s="16">
        <v>0.38679999113082886</v>
      </c>
      <c r="AV206" s="16">
        <v>0.25299999117851257</v>
      </c>
      <c r="AW206" s="16">
        <v>0.44449999928474426</v>
      </c>
      <c r="AX206" s="16">
        <v>0.68690001964569092</v>
      </c>
      <c r="AY206" s="16">
        <v>0.94660001993179321</v>
      </c>
      <c r="AZ206" s="16">
        <v>0.89399999380111694</v>
      </c>
      <c r="BA206" s="16">
        <v>0.80989998579025269</v>
      </c>
      <c r="BB206" s="16">
        <v>0.97560000419616699</v>
      </c>
      <c r="BC206" s="16">
        <v>0.17550000548362732</v>
      </c>
      <c r="BU206" s="16">
        <v>0.28389999270439148</v>
      </c>
      <c r="BV206" s="16">
        <v>0.74040001630783081</v>
      </c>
      <c r="BW206" s="16">
        <v>0.57090002298355103</v>
      </c>
      <c r="BX206" s="16">
        <v>0.16730000078678131</v>
      </c>
      <c r="BY206" s="16">
        <v>5.2000001072883606E-2</v>
      </c>
      <c r="BZ206" s="16">
        <v>0.56319999694824219</v>
      </c>
      <c r="CA206" s="16">
        <v>0.97089999914169312</v>
      </c>
      <c r="CB206" s="16">
        <v>0.61180001497268677</v>
      </c>
      <c r="CC206" s="16">
        <v>3.4200001507997513E-2</v>
      </c>
      <c r="CD206" s="16">
        <v>0.91979998350143433</v>
      </c>
      <c r="CE206" s="16">
        <v>202</v>
      </c>
      <c r="CF206" s="16">
        <f t="shared" si="85"/>
        <v>74.010000000000005</v>
      </c>
      <c r="CG206" s="16">
        <f t="shared" si="93"/>
        <v>202</v>
      </c>
      <c r="CH206" s="16">
        <f t="shared" si="86"/>
        <v>0.80701133996191277</v>
      </c>
      <c r="CI206" s="16">
        <f t="shared" si="94"/>
        <v>0.19298866003808723</v>
      </c>
      <c r="CJ206" s="16">
        <f t="shared" si="88"/>
        <v>0.78909102103775186</v>
      </c>
      <c r="CK206" s="16">
        <f t="shared" si="95"/>
        <v>-181.87033791181696</v>
      </c>
      <c r="CL206" s="16">
        <f t="shared" si="90"/>
        <v>0.86147290869939619</v>
      </c>
      <c r="CM206" s="16">
        <v>0.24210000038146973</v>
      </c>
      <c r="CN206" s="16">
        <v>2.500000037252903E-2</v>
      </c>
      <c r="CO206" s="16">
        <v>0.36410000920295715</v>
      </c>
      <c r="CP206" s="16">
        <v>0.47119998931884766</v>
      </c>
      <c r="CQ206" s="16">
        <v>0.21410000324249268</v>
      </c>
      <c r="CR206" s="16">
        <v>0.48039999604225159</v>
      </c>
      <c r="CS206" s="16">
        <v>0.13369999825954437</v>
      </c>
      <c r="CT206" s="16">
        <v>4.3000001460313797E-3</v>
      </c>
      <c r="CU206" s="16">
        <v>0.33849999308586121</v>
      </c>
      <c r="CV206" s="16">
        <v>0.18549999594688416</v>
      </c>
    </row>
    <row r="207" spans="22:100" x14ac:dyDescent="0.35">
      <c r="V207" s="27">
        <v>203</v>
      </c>
      <c r="W207" s="16">
        <f t="shared" si="91"/>
        <v>74.004999999999995</v>
      </c>
      <c r="X207" s="16">
        <f t="shared" si="83"/>
        <v>0</v>
      </c>
      <c r="Y207" s="16">
        <f t="shared" si="84"/>
        <v>0</v>
      </c>
      <c r="AK207" s="27"/>
      <c r="AL207" s="27">
        <f>IF($D$45="","",$D$45)</f>
        <v>74.004999999999995</v>
      </c>
      <c r="AM207" s="16">
        <v>3.359999880194664E-2</v>
      </c>
      <c r="AN207" s="16">
        <v>0.51020002365112305</v>
      </c>
      <c r="AO207" s="16">
        <v>0.45489999651908875</v>
      </c>
      <c r="AP207" s="16">
        <v>0.1843000054359436</v>
      </c>
      <c r="AQ207" s="16">
        <v>0.24330000579357147</v>
      </c>
      <c r="AR207" s="16">
        <v>0.5120999813079834</v>
      </c>
      <c r="AS207" s="16">
        <v>0.805899977684021</v>
      </c>
      <c r="AT207" s="16">
        <v>0.31130000948905945</v>
      </c>
      <c r="AU207" s="16">
        <v>0.57260000705718994</v>
      </c>
      <c r="AV207" s="16">
        <v>0.6435999870300293</v>
      </c>
      <c r="AW207" s="16">
        <v>0.30320000648498535</v>
      </c>
      <c r="AX207" s="16">
        <v>0.39379999041557312</v>
      </c>
      <c r="AY207" s="16">
        <v>0.85159999132156372</v>
      </c>
      <c r="AZ207" s="16">
        <v>0.47690001130104065</v>
      </c>
      <c r="BA207" s="16">
        <v>4.309999942779541E-2</v>
      </c>
      <c r="BB207" s="16">
        <v>0.70569998025894165</v>
      </c>
      <c r="BC207" s="16">
        <v>0.57150000333786011</v>
      </c>
      <c r="BU207" s="16">
        <v>0.13860000669956207</v>
      </c>
      <c r="BV207" s="16">
        <v>0.11959999799728394</v>
      </c>
      <c r="BW207" s="16">
        <v>0.47839999198913574</v>
      </c>
      <c r="BX207" s="16">
        <v>0.68389999866485596</v>
      </c>
      <c r="BY207" s="16">
        <v>0.6599000096321106</v>
      </c>
      <c r="BZ207" s="16">
        <v>0.64190000295639038</v>
      </c>
      <c r="CA207" s="16">
        <v>0.90299999713897705</v>
      </c>
      <c r="CB207" s="16">
        <v>0.68550002574920654</v>
      </c>
      <c r="CC207" s="16">
        <v>7.8000001609325409E-2</v>
      </c>
      <c r="CD207" s="16">
        <v>0.36829999089241028</v>
      </c>
      <c r="CE207" s="16">
        <v>203</v>
      </c>
      <c r="CF207" s="16">
        <f t="shared" si="85"/>
        <v>74.010000000000005</v>
      </c>
      <c r="CG207" s="16">
        <f t="shared" si="93"/>
        <v>203</v>
      </c>
      <c r="CH207" s="16">
        <f t="shared" si="86"/>
        <v>0.80701133996191277</v>
      </c>
      <c r="CI207" s="16">
        <f t="shared" si="94"/>
        <v>0.19298866003808723</v>
      </c>
      <c r="CJ207" s="16">
        <f t="shared" si="88"/>
        <v>0.78909102103775186</v>
      </c>
      <c r="CK207" s="16">
        <f t="shared" si="95"/>
        <v>-182.77292023395998</v>
      </c>
      <c r="CL207" s="16">
        <f t="shared" si="90"/>
        <v>0.87607287939815304</v>
      </c>
      <c r="CM207" s="16">
        <v>3.1800001859664917E-2</v>
      </c>
      <c r="CN207" s="16">
        <v>0.62569999694824219</v>
      </c>
      <c r="CO207" s="16">
        <v>0.52819997072219849</v>
      </c>
      <c r="CP207" s="16">
        <v>0.45530000329017639</v>
      </c>
      <c r="CQ207" s="16">
        <v>0.70740002393722534</v>
      </c>
      <c r="CR207" s="16">
        <v>3.840000182390213E-2</v>
      </c>
      <c r="CS207" s="16">
        <v>0.22110000252723694</v>
      </c>
      <c r="CT207" s="16">
        <v>0.83399999141693115</v>
      </c>
      <c r="CU207" s="16">
        <v>0.44960001111030579</v>
      </c>
      <c r="CV207" s="16">
        <v>0.42730000615119934</v>
      </c>
    </row>
    <row r="208" spans="22:100" x14ac:dyDescent="0.35">
      <c r="V208" s="16">
        <v>204</v>
      </c>
      <c r="W208" s="16">
        <f t="shared" si="91"/>
        <v>73.998000000000005</v>
      </c>
      <c r="X208" s="16">
        <f t="shared" si="83"/>
        <v>0</v>
      </c>
      <c r="Y208" s="16">
        <f t="shared" si="84"/>
        <v>0</v>
      </c>
      <c r="AK208" s="27"/>
      <c r="AL208" s="27">
        <f>IF($E$45="","",$E$45)</f>
        <v>73.998000000000005</v>
      </c>
      <c r="AM208" s="16">
        <v>0.45789998769760132</v>
      </c>
      <c r="AN208" s="16">
        <v>0.16279999911785126</v>
      </c>
      <c r="AO208" s="16">
        <v>0.59530001878738403</v>
      </c>
      <c r="AP208" s="16">
        <v>0.84399998188018799</v>
      </c>
      <c r="AQ208" s="16">
        <v>0.89649999141693115</v>
      </c>
      <c r="AR208" s="16">
        <v>3.0899999663233757E-2</v>
      </c>
      <c r="AS208" s="16">
        <v>0.68949997425079346</v>
      </c>
      <c r="AT208" s="16">
        <v>0.71609997749328613</v>
      </c>
      <c r="AU208" s="16">
        <v>6.6699996590614319E-2</v>
      </c>
      <c r="AV208" s="16">
        <v>0.41130000352859497</v>
      </c>
      <c r="AW208" s="16">
        <v>0.12569999694824219</v>
      </c>
      <c r="AX208" s="16">
        <v>0.92510002851486206</v>
      </c>
      <c r="AY208" s="16">
        <v>0.13600000739097595</v>
      </c>
      <c r="AZ208" s="16">
        <v>0.36379998922348022</v>
      </c>
      <c r="BA208" s="16">
        <v>3.6899998784065247E-2</v>
      </c>
      <c r="BB208" s="16">
        <v>0.13510000705718994</v>
      </c>
      <c r="BC208" s="16">
        <v>0.92519998550415039</v>
      </c>
      <c r="BU208" s="16">
        <v>0.83480000495910645</v>
      </c>
      <c r="BV208" s="16">
        <v>3.3700000494718552E-2</v>
      </c>
      <c r="BW208" s="16">
        <v>0.60280001163482666</v>
      </c>
      <c r="BX208" s="16">
        <v>8.5799999535083771E-2</v>
      </c>
      <c r="BY208" s="16">
        <v>3.4000000450760126E-3</v>
      </c>
      <c r="BZ208" s="16">
        <v>0.33889999985694885</v>
      </c>
      <c r="CA208" s="16">
        <v>0.50480002164840698</v>
      </c>
      <c r="CB208" s="16">
        <v>0.17689999938011169</v>
      </c>
      <c r="CC208" s="16">
        <v>0.58869999647140503</v>
      </c>
      <c r="CD208" s="16">
        <v>0.25699999928474426</v>
      </c>
      <c r="CE208" s="16">
        <v>204</v>
      </c>
      <c r="CF208" s="16">
        <f t="shared" si="85"/>
        <v>74.010000000000005</v>
      </c>
      <c r="CG208" s="16">
        <f t="shared" si="93"/>
        <v>204</v>
      </c>
      <c r="CH208" s="16">
        <f t="shared" si="86"/>
        <v>0.80701133996191277</v>
      </c>
      <c r="CI208" s="16">
        <f t="shared" si="94"/>
        <v>0.19298866003808723</v>
      </c>
      <c r="CJ208" s="16">
        <f t="shared" si="88"/>
        <v>0.78909102103775186</v>
      </c>
      <c r="CK208" s="16">
        <f t="shared" si="95"/>
        <v>-183.675502556103</v>
      </c>
      <c r="CL208" s="16">
        <f t="shared" si="90"/>
        <v>0.89086202554115967</v>
      </c>
      <c r="CM208" s="16">
        <v>0.97829997539520264</v>
      </c>
      <c r="CN208" s="16">
        <v>0.32300001382827759</v>
      </c>
      <c r="CO208" s="16">
        <v>0.70020002126693726</v>
      </c>
      <c r="CP208" s="16">
        <v>0.52219998836517334</v>
      </c>
      <c r="CQ208" s="16">
        <v>0.63319998979568481</v>
      </c>
      <c r="CR208" s="16">
        <v>0.25699999928474426</v>
      </c>
      <c r="CS208" s="16">
        <v>0.45230001211166382</v>
      </c>
      <c r="CT208" s="16">
        <v>0.85399997234344482</v>
      </c>
      <c r="CU208" s="16">
        <v>0.1234000027179718</v>
      </c>
      <c r="CV208" s="16">
        <v>0.57959997653961182</v>
      </c>
    </row>
    <row r="209" spans="22:100" x14ac:dyDescent="0.35">
      <c r="V209" s="27">
        <v>205</v>
      </c>
      <c r="W209" s="16">
        <f t="shared" si="91"/>
        <v>73.995999999999995</v>
      </c>
      <c r="X209" s="16">
        <f t="shared" si="83"/>
        <v>0</v>
      </c>
      <c r="Y209" s="16">
        <f t="shared" si="84"/>
        <v>0</v>
      </c>
      <c r="AK209" s="27"/>
      <c r="AL209" s="27">
        <f>IF($F$45="","",$F$45)</f>
        <v>73.995999999999995</v>
      </c>
      <c r="AM209" s="16">
        <v>0.35479998588562012</v>
      </c>
      <c r="AN209" s="16">
        <v>0.78539997339248657</v>
      </c>
      <c r="AO209" s="16">
        <v>0.6624000072479248</v>
      </c>
      <c r="AP209" s="16">
        <v>0.21310000121593475</v>
      </c>
      <c r="AQ209" s="16">
        <v>0.95370000600814819</v>
      </c>
      <c r="AR209" s="16">
        <v>0.741100013256073</v>
      </c>
      <c r="AS209" s="16">
        <v>0.78860002756118774</v>
      </c>
      <c r="AT209" s="16">
        <v>0.10400000214576721</v>
      </c>
      <c r="AU209" s="16">
        <v>0.7215999960899353</v>
      </c>
      <c r="AV209" s="16">
        <v>0.36539998650550842</v>
      </c>
      <c r="AW209" s="16">
        <v>0.38170000910758972</v>
      </c>
      <c r="AX209" s="16">
        <v>0.17649999260902405</v>
      </c>
      <c r="AY209" s="16">
        <v>0.19859999418258667</v>
      </c>
      <c r="AZ209" s="16">
        <v>0.1005999967455864</v>
      </c>
      <c r="BA209" s="16">
        <v>0.92750000953674316</v>
      </c>
      <c r="BB209" s="16">
        <v>0.53539997339248657</v>
      </c>
      <c r="BC209" s="16">
        <v>0.38289999961853027</v>
      </c>
      <c r="BU209" s="16">
        <v>0.37380000948905945</v>
      </c>
      <c r="BV209" s="16">
        <v>3.3700000494718552E-2</v>
      </c>
      <c r="BW209" s="16">
        <v>0.62650001049041748</v>
      </c>
      <c r="BX209" s="16">
        <v>0.31839999556541443</v>
      </c>
      <c r="BY209" s="16">
        <v>0.26949998736381531</v>
      </c>
      <c r="BZ209" s="16">
        <v>2.2600000724196434E-2</v>
      </c>
      <c r="CA209" s="16">
        <v>0.88179999589920044</v>
      </c>
      <c r="CB209" s="16">
        <v>0.13660000264644623</v>
      </c>
      <c r="CC209" s="16">
        <v>0.31229999661445618</v>
      </c>
      <c r="CD209" s="16">
        <v>0.6524999737739563</v>
      </c>
      <c r="CE209" s="16">
        <v>205</v>
      </c>
      <c r="CF209" s="16">
        <f t="shared" si="85"/>
        <v>74.010000000000005</v>
      </c>
      <c r="CG209" s="16">
        <f t="shared" si="93"/>
        <v>205</v>
      </c>
      <c r="CH209" s="16">
        <f t="shared" si="86"/>
        <v>0.80701133996191277</v>
      </c>
      <c r="CI209" s="16">
        <f t="shared" si="94"/>
        <v>0.19298866003808723</v>
      </c>
      <c r="CJ209" s="16">
        <f t="shared" si="88"/>
        <v>0.78909102103775186</v>
      </c>
      <c r="CK209" s="16">
        <f t="shared" si="95"/>
        <v>-184.57808487824602</v>
      </c>
      <c r="CL209" s="16">
        <f t="shared" si="90"/>
        <v>0.90584863543446348</v>
      </c>
      <c r="CM209" s="16">
        <v>0.96789997816085815</v>
      </c>
      <c r="CN209" s="16">
        <v>0.20090000331401825</v>
      </c>
      <c r="CO209" s="16">
        <v>0.40189999341964722</v>
      </c>
      <c r="CP209" s="16">
        <v>0.78609997034072876</v>
      </c>
      <c r="CQ209" s="16">
        <v>0.60939997434616089</v>
      </c>
      <c r="CR209" s="16">
        <v>0.39969998598098755</v>
      </c>
      <c r="CS209" s="16">
        <v>0.68559998273849487</v>
      </c>
      <c r="CT209" s="16">
        <v>0.544700026512146</v>
      </c>
      <c r="CU209" s="16">
        <v>0.75459998846054077</v>
      </c>
      <c r="CV209" s="16">
        <v>0.95069998502731323</v>
      </c>
    </row>
    <row r="210" spans="22:100" x14ac:dyDescent="0.35">
      <c r="V210" s="16">
        <v>206</v>
      </c>
      <c r="W210" s="16">
        <f t="shared" si="91"/>
        <v>73.994</v>
      </c>
      <c r="X210" s="16">
        <f t="shared" si="83"/>
        <v>0</v>
      </c>
      <c r="Y210" s="16">
        <f t="shared" si="84"/>
        <v>0</v>
      </c>
      <c r="AK210" s="27" t="s">
        <v>128</v>
      </c>
      <c r="AL210" s="27">
        <f>IF($B$46="","",$B$46)</f>
        <v>73.994</v>
      </c>
      <c r="AM210" s="16">
        <v>0.32300001382827759</v>
      </c>
      <c r="AN210" s="16">
        <v>1.1800000444054604E-2</v>
      </c>
      <c r="AO210" s="16">
        <v>0.46599999070167542</v>
      </c>
      <c r="AP210" s="16">
        <v>0.72860002517700195</v>
      </c>
      <c r="AQ210" s="16">
        <v>0.50209999084472656</v>
      </c>
      <c r="AR210" s="16">
        <v>0.18549999594688416</v>
      </c>
      <c r="AS210" s="16">
        <v>6.120000034570694E-2</v>
      </c>
      <c r="AT210" s="16">
        <v>0.84369999170303345</v>
      </c>
      <c r="AU210" s="16">
        <v>0.70499998331069946</v>
      </c>
      <c r="AV210" s="16">
        <v>0.18250000476837158</v>
      </c>
      <c r="AW210" s="16">
        <v>0.50309997797012329</v>
      </c>
      <c r="AX210" s="16">
        <v>0.46950000524520874</v>
      </c>
      <c r="AY210" s="16">
        <v>0.2231999933719635</v>
      </c>
      <c r="AZ210" s="16">
        <v>0.69059997797012329</v>
      </c>
      <c r="BA210" s="16">
        <v>4.0699999779462814E-2</v>
      </c>
      <c r="BB210" s="16">
        <v>0.92140001058578491</v>
      </c>
      <c r="BC210" s="16">
        <v>0.92360001802444458</v>
      </c>
      <c r="BU210" s="16">
        <v>0.13109999895095825</v>
      </c>
      <c r="BV210" s="16">
        <v>0.86049997806549072</v>
      </c>
      <c r="BW210" s="16">
        <v>0.72549998760223389</v>
      </c>
      <c r="BX210" s="16">
        <v>0.65799999237060547</v>
      </c>
      <c r="BY210" s="16">
        <v>0.21610000729560852</v>
      </c>
      <c r="BZ210" s="16">
        <v>0.66219997406005859</v>
      </c>
      <c r="CA210" s="16">
        <v>0.40000000596046448</v>
      </c>
      <c r="CB210" s="16">
        <v>0.64649999141693115</v>
      </c>
      <c r="CC210" s="16">
        <v>0.46480000019073486</v>
      </c>
      <c r="CD210" s="16">
        <v>0.52389997243881226</v>
      </c>
      <c r="CE210" s="16">
        <v>206</v>
      </c>
      <c r="CF210" s="16">
        <f t="shared" si="85"/>
        <v>74.010000000000005</v>
      </c>
      <c r="CG210" s="16">
        <f t="shared" si="93"/>
        <v>206</v>
      </c>
      <c r="CH210" s="16">
        <f t="shared" si="86"/>
        <v>0.80701133996191277</v>
      </c>
      <c r="CI210" s="16">
        <f t="shared" si="94"/>
        <v>0.19298866003808723</v>
      </c>
      <c r="CJ210" s="16">
        <f t="shared" si="88"/>
        <v>0.78909102103775186</v>
      </c>
      <c r="CK210" s="16">
        <f t="shared" si="95"/>
        <v>-185.48066720038901</v>
      </c>
      <c r="CL210" s="16">
        <f t="shared" si="90"/>
        <v>0.92104151270689538</v>
      </c>
      <c r="CM210" s="16">
        <v>0.24179999530315399</v>
      </c>
      <c r="CN210" s="16">
        <v>8.9800000190734863E-2</v>
      </c>
      <c r="CO210" s="16">
        <v>0.47769999504089355</v>
      </c>
      <c r="CP210" s="16">
        <v>0.7062000036239624</v>
      </c>
      <c r="CQ210" s="16">
        <v>0.28189998865127563</v>
      </c>
      <c r="CR210" s="16">
        <v>0.45820000767707825</v>
      </c>
      <c r="CS210" s="16">
        <v>0.15710000693798065</v>
      </c>
      <c r="CT210" s="16">
        <v>0.56449997425079346</v>
      </c>
      <c r="CU210" s="16">
        <v>0.26679998636245728</v>
      </c>
      <c r="CV210" s="16">
        <v>7.4000000953674316E-2</v>
      </c>
    </row>
    <row r="211" spans="22:100" x14ac:dyDescent="0.35">
      <c r="V211" s="27">
        <v>207</v>
      </c>
      <c r="W211" s="16">
        <f t="shared" si="91"/>
        <v>74.012</v>
      </c>
      <c r="X211" s="16">
        <f t="shared" si="83"/>
        <v>0</v>
      </c>
      <c r="Y211" s="16">
        <f t="shared" si="84"/>
        <v>0</v>
      </c>
      <c r="AL211" s="27">
        <f>IF($C$46="","",$C$46)</f>
        <v>74.012</v>
      </c>
      <c r="AM211" s="16">
        <v>0.84799998998641968</v>
      </c>
      <c r="AN211" s="16">
        <v>0.12690000236034393</v>
      </c>
      <c r="AO211" s="16">
        <v>0.92470002174377441</v>
      </c>
      <c r="AP211" s="16">
        <v>0.31549999117851257</v>
      </c>
      <c r="AQ211" s="16">
        <v>0.7281000018119812</v>
      </c>
      <c r="AR211" s="16">
        <v>0.92250001430511475</v>
      </c>
      <c r="AS211" s="16">
        <v>0.48059999942779541</v>
      </c>
      <c r="AT211" s="16">
        <v>6.9799996912479401E-2</v>
      </c>
      <c r="AU211" s="16">
        <v>0.44879999756813049</v>
      </c>
      <c r="AV211" s="16">
        <v>5.9399999678134918E-2</v>
      </c>
      <c r="AW211" s="16">
        <v>0.42250001430511475</v>
      </c>
      <c r="AX211" s="16">
        <v>0.4359000027179718</v>
      </c>
      <c r="AY211" s="16">
        <v>2.5800000876188278E-2</v>
      </c>
      <c r="AZ211" s="16">
        <v>0.55330002307891846</v>
      </c>
      <c r="BA211" s="16">
        <v>0.51649999618530273</v>
      </c>
      <c r="BB211" s="16">
        <v>0.67750000953674316</v>
      </c>
      <c r="BC211" s="16">
        <v>0.97970002889633179</v>
      </c>
      <c r="BU211" s="16">
        <v>3.5500001162290573E-2</v>
      </c>
      <c r="BV211" s="16">
        <v>0.40680000185966492</v>
      </c>
      <c r="BW211" s="16">
        <v>0.18279999494552612</v>
      </c>
      <c r="BX211" s="16">
        <v>0.37270000576972961</v>
      </c>
      <c r="BY211" s="16">
        <v>0.68660002946853638</v>
      </c>
      <c r="BZ211" s="16">
        <v>0.78200000524520874</v>
      </c>
      <c r="CA211" s="16">
        <v>0.32210001349449158</v>
      </c>
      <c r="CB211" s="16">
        <v>0.41010001301765442</v>
      </c>
      <c r="CC211" s="16">
        <v>0.45849999785423279</v>
      </c>
      <c r="CD211" s="16">
        <v>6.4300000667572021E-2</v>
      </c>
      <c r="CE211" s="16">
        <v>207</v>
      </c>
      <c r="CF211" s="16">
        <f t="shared" si="85"/>
        <v>74.010000000000005</v>
      </c>
      <c r="CG211" s="16">
        <f t="shared" si="93"/>
        <v>207</v>
      </c>
      <c r="CH211" s="16">
        <f t="shared" si="86"/>
        <v>0.80701133996191277</v>
      </c>
      <c r="CI211" s="16">
        <f t="shared" si="94"/>
        <v>0.19298866003808723</v>
      </c>
      <c r="CJ211" s="16">
        <f t="shared" si="88"/>
        <v>0.81634371196795275</v>
      </c>
      <c r="CK211" s="16">
        <f t="shared" si="95"/>
        <v>-172.36032797469807</v>
      </c>
      <c r="CL211" s="16">
        <f t="shared" si="90"/>
        <v>0.93645002160307389</v>
      </c>
      <c r="CM211" s="16">
        <v>0.93150001764297485</v>
      </c>
      <c r="CN211" s="16">
        <v>0.46299999952316284</v>
      </c>
      <c r="CO211" s="16">
        <v>0.90640002489089966</v>
      </c>
      <c r="CP211" s="16">
        <v>0.15049999952316284</v>
      </c>
      <c r="CQ211" s="16">
        <v>0.63309997320175171</v>
      </c>
      <c r="CR211" s="16">
        <v>0.72759997844696045</v>
      </c>
      <c r="CS211" s="16">
        <v>0.25450000166893005</v>
      </c>
      <c r="CT211" s="16">
        <v>0.93049997091293335</v>
      </c>
      <c r="CU211" s="16">
        <v>6.9600000977516174E-2</v>
      </c>
      <c r="CV211" s="16">
        <v>0.33840000629425049</v>
      </c>
    </row>
    <row r="212" spans="22:100" x14ac:dyDescent="0.35">
      <c r="V212" s="16">
        <v>208</v>
      </c>
      <c r="W212" s="16">
        <f t="shared" si="91"/>
        <v>73.986000000000004</v>
      </c>
      <c r="X212" s="16">
        <f t="shared" si="83"/>
        <v>0</v>
      </c>
      <c r="Y212" s="16">
        <f t="shared" si="84"/>
        <v>0</v>
      </c>
      <c r="AK212" s="27"/>
      <c r="AL212" s="27">
        <f>IF($D$46="","",$D$46)</f>
        <v>73.986000000000004</v>
      </c>
      <c r="AM212" s="16">
        <v>0.91159999370574951</v>
      </c>
      <c r="AN212" s="16">
        <v>0.74070000648498535</v>
      </c>
      <c r="AO212" s="16">
        <v>0.544700026512146</v>
      </c>
      <c r="AP212" s="16">
        <v>0.44659999012947083</v>
      </c>
      <c r="AQ212" s="16">
        <v>0.23669999837875366</v>
      </c>
      <c r="AR212" s="16">
        <v>6.6600002348423004E-2</v>
      </c>
      <c r="AS212" s="16">
        <v>0.91390001773834229</v>
      </c>
      <c r="AT212" s="16">
        <v>0.54809999465942383</v>
      </c>
      <c r="AU212" s="16">
        <v>0.55440002679824829</v>
      </c>
      <c r="AV212" s="16">
        <v>0.49639999866485596</v>
      </c>
      <c r="AW212" s="16">
        <v>0.72519999742507935</v>
      </c>
      <c r="AX212" s="16">
        <v>6.1700001358985901E-2</v>
      </c>
      <c r="AY212" s="16">
        <v>0.42100000381469727</v>
      </c>
      <c r="AZ212" s="16">
        <v>0.92409998178482056</v>
      </c>
      <c r="BA212" s="16">
        <v>0.60949999094009399</v>
      </c>
      <c r="BB212" s="16">
        <v>0.15710000693798065</v>
      </c>
      <c r="BC212" s="16">
        <v>0.13989999890327454</v>
      </c>
      <c r="BU212" s="16">
        <v>0.73720002174377441</v>
      </c>
      <c r="BV212" s="16">
        <v>0.71460002660751343</v>
      </c>
      <c r="BW212" s="16">
        <v>0.89550000429153442</v>
      </c>
      <c r="BX212" s="16">
        <v>0.70120000839233398</v>
      </c>
      <c r="BY212" s="16">
        <v>0.17599999904632568</v>
      </c>
      <c r="BZ212" s="16">
        <v>0.26390001177787781</v>
      </c>
      <c r="CA212" s="16">
        <v>0.90119999647140503</v>
      </c>
      <c r="CB212" s="16">
        <v>0.97359997034072876</v>
      </c>
      <c r="CC212" s="16">
        <v>0.74080002307891846</v>
      </c>
      <c r="CD212" s="16">
        <v>0.67299997806549072</v>
      </c>
      <c r="CE212" s="16">
        <v>208</v>
      </c>
      <c r="CF212" s="16">
        <f t="shared" si="85"/>
        <v>74.010000000000005</v>
      </c>
      <c r="CG212" s="16">
        <f t="shared" si="93"/>
        <v>208</v>
      </c>
      <c r="CH212" s="16">
        <f t="shared" si="86"/>
        <v>0.80701133996191277</v>
      </c>
      <c r="CI212" s="16">
        <f t="shared" si="94"/>
        <v>0.19298866003808723</v>
      </c>
      <c r="CJ212" s="16">
        <f t="shared" si="88"/>
        <v>0.81634371196795275</v>
      </c>
      <c r="CK212" s="16">
        <f t="shared" si="95"/>
        <v>-173.19500268643995</v>
      </c>
      <c r="CL212" s="16">
        <f t="shared" si="90"/>
        <v>0.95208413738103237</v>
      </c>
      <c r="CM212" s="16">
        <v>0.61250001192092896</v>
      </c>
      <c r="CN212" s="16">
        <v>0.2736000120639801</v>
      </c>
      <c r="CO212" s="16">
        <v>0.78930002450942993</v>
      </c>
      <c r="CP212" s="16">
        <v>0.93209999799728394</v>
      </c>
      <c r="CQ212" s="16">
        <v>0.8716999888420105</v>
      </c>
      <c r="CR212" s="16">
        <v>0.63669997453689575</v>
      </c>
      <c r="CS212" s="16">
        <v>0.5275999903678894</v>
      </c>
      <c r="CT212" s="16">
        <v>0.48519998788833618</v>
      </c>
      <c r="CU212" s="16">
        <v>0.15899999439716339</v>
      </c>
      <c r="CV212" s="16">
        <v>0.18520000576972961</v>
      </c>
    </row>
    <row r="213" spans="22:100" x14ac:dyDescent="0.35">
      <c r="V213" s="27">
        <v>209</v>
      </c>
      <c r="W213" s="16">
        <f t="shared" si="91"/>
        <v>74.004999999999995</v>
      </c>
      <c r="X213" s="16">
        <f t="shared" si="83"/>
        <v>0</v>
      </c>
      <c r="Y213" s="16">
        <f t="shared" si="84"/>
        <v>0</v>
      </c>
      <c r="AK213" s="27"/>
      <c r="AL213" s="27">
        <f>IF($E$46="","",$E$46)</f>
        <v>74.004999999999995</v>
      </c>
      <c r="AM213" s="16">
        <v>0.90100002288818359</v>
      </c>
      <c r="AN213" s="16">
        <v>0.55860000848770142</v>
      </c>
      <c r="AO213" s="16">
        <v>0.60780000686645508</v>
      </c>
      <c r="AP213" s="16">
        <v>8.150000125169754E-2</v>
      </c>
      <c r="AQ213" s="16">
        <v>0.73470002412796021</v>
      </c>
      <c r="AR213" s="16">
        <v>0.73930001258850098</v>
      </c>
      <c r="AS213" s="16">
        <v>0.27020001411437988</v>
      </c>
      <c r="AT213" s="16">
        <v>0.73119997978210449</v>
      </c>
      <c r="AU213" s="16">
        <v>0.12460000067949295</v>
      </c>
      <c r="AV213" s="16">
        <v>0.80229997634887695</v>
      </c>
      <c r="AW213" s="16">
        <v>0.63309997320175171</v>
      </c>
      <c r="AX213" s="16">
        <v>0.2362000048160553</v>
      </c>
      <c r="AY213" s="16">
        <v>7.7500000596046448E-2</v>
      </c>
      <c r="AZ213" s="16">
        <v>0.78949999809265137</v>
      </c>
      <c r="BA213" s="16">
        <v>0.38379999995231628</v>
      </c>
      <c r="BB213" s="16">
        <v>9.7800001502037048E-2</v>
      </c>
      <c r="BC213" s="16">
        <v>0.40209999680519104</v>
      </c>
      <c r="BU213" s="16">
        <v>0.98180001974105835</v>
      </c>
      <c r="BV213" s="16">
        <v>0.35199999809265137</v>
      </c>
      <c r="BW213" s="16">
        <v>0.74529999494552612</v>
      </c>
      <c r="BX213" s="16">
        <v>0.24060000479221344</v>
      </c>
      <c r="BY213" s="16">
        <v>0.16650000214576721</v>
      </c>
      <c r="BZ213" s="16">
        <v>0.8409000039100647</v>
      </c>
      <c r="CA213" s="16">
        <v>0.39899998903274536</v>
      </c>
      <c r="CB213" s="16">
        <v>0.16840000450611115</v>
      </c>
      <c r="CC213" s="16">
        <v>0.96640002727508545</v>
      </c>
      <c r="CD213" s="16">
        <v>0.94139999151229858</v>
      </c>
      <c r="CE213" s="16">
        <v>209</v>
      </c>
      <c r="CF213" s="16">
        <f t="shared" si="85"/>
        <v>74.010999999999996</v>
      </c>
      <c r="CG213" s="16">
        <f t="shared" si="93"/>
        <v>209</v>
      </c>
      <c r="CH213" s="16">
        <f t="shared" si="86"/>
        <v>0.83277342339934191</v>
      </c>
      <c r="CI213" s="16">
        <f t="shared" si="94"/>
        <v>0.16722657660065809</v>
      </c>
      <c r="CJ213" s="16">
        <f t="shared" si="88"/>
        <v>0.81634371196795275</v>
      </c>
      <c r="CK213" s="16">
        <f t="shared" si="95"/>
        <v>-160.92591765416194</v>
      </c>
      <c r="CL213" s="16">
        <f t="shared" si="90"/>
        <v>0.96795450252538373</v>
      </c>
      <c r="CM213" s="16">
        <v>0.84670001268386841</v>
      </c>
      <c r="CN213" s="16">
        <v>0.82749998569488525</v>
      </c>
      <c r="CO213" s="16">
        <v>0.23260000348091125</v>
      </c>
      <c r="CP213" s="16">
        <v>0.66269999742507935</v>
      </c>
      <c r="CQ213" s="16">
        <v>0.37369999289512634</v>
      </c>
      <c r="CR213" s="16">
        <v>0.42469999194145203</v>
      </c>
      <c r="CS213" s="16">
        <v>0.15700000524520874</v>
      </c>
      <c r="CT213" s="16">
        <v>0.99129998683929443</v>
      </c>
      <c r="CU213" s="16">
        <v>0.33239999413490295</v>
      </c>
      <c r="CV213" s="16">
        <v>0.96480000019073486</v>
      </c>
    </row>
    <row r="214" spans="22:100" x14ac:dyDescent="0.35">
      <c r="V214" s="16">
        <v>210</v>
      </c>
      <c r="W214" s="16">
        <f t="shared" si="91"/>
        <v>74.007000000000005</v>
      </c>
      <c r="X214" s="16">
        <f t="shared" si="83"/>
        <v>0</v>
      </c>
      <c r="Y214" s="16">
        <f t="shared" si="84"/>
        <v>0</v>
      </c>
      <c r="AK214" s="27"/>
      <c r="AL214" s="27">
        <f>IF($F$46="","",$F$46)</f>
        <v>74.007000000000005</v>
      </c>
      <c r="AM214" s="16">
        <v>0.53799998760223389</v>
      </c>
      <c r="AN214" s="16">
        <v>9.4599999487400055E-2</v>
      </c>
      <c r="AO214" s="16">
        <v>0.53350001573562622</v>
      </c>
      <c r="AP214" s="16">
        <v>7.8400000929832458E-2</v>
      </c>
      <c r="AQ214" s="16">
        <v>0.29609999060630798</v>
      </c>
      <c r="AR214" s="16">
        <v>0.77359998226165771</v>
      </c>
      <c r="AS214" s="16">
        <v>0.88639998435974121</v>
      </c>
      <c r="AT214" s="16">
        <v>0.10029999911785126</v>
      </c>
      <c r="AU214" s="16">
        <v>0.23950000107288361</v>
      </c>
      <c r="AV214" s="16">
        <v>0.1664000004529953</v>
      </c>
      <c r="AW214" s="16">
        <v>0.28929999470710754</v>
      </c>
      <c r="AX214" s="16">
        <v>0.39739999175071716</v>
      </c>
      <c r="AY214" s="16">
        <v>7.9599998891353607E-2</v>
      </c>
      <c r="AZ214" s="16">
        <v>0.70090001821517944</v>
      </c>
      <c r="BA214" s="16">
        <v>0.77079999446868896</v>
      </c>
      <c r="BB214" s="16">
        <v>0.9473000168800354</v>
      </c>
      <c r="BC214" s="16">
        <v>0.69690001010894775</v>
      </c>
      <c r="BU214" s="16">
        <v>0.66039997339248657</v>
      </c>
      <c r="BV214" s="16">
        <v>0.7621999979019165</v>
      </c>
      <c r="BW214" s="16">
        <v>5.1199998706579208E-2</v>
      </c>
      <c r="BX214" s="16">
        <v>8.8500000536441803E-2</v>
      </c>
      <c r="BY214" s="16">
        <v>0.20139999687671661</v>
      </c>
      <c r="BZ214" s="16">
        <v>0.37590000033378601</v>
      </c>
      <c r="CA214" s="16">
        <v>0.75029999017715454</v>
      </c>
      <c r="CB214" s="16">
        <v>0.62019997835159302</v>
      </c>
      <c r="CC214" s="16">
        <v>0.96869999170303345</v>
      </c>
      <c r="CD214" s="16">
        <v>0.2362000048160553</v>
      </c>
      <c r="CE214" s="16">
        <v>210</v>
      </c>
      <c r="CF214" s="16">
        <f t="shared" si="85"/>
        <v>74.010999999999996</v>
      </c>
      <c r="CG214" s="16">
        <f t="shared" si="93"/>
        <v>210</v>
      </c>
      <c r="CH214" s="16">
        <f t="shared" si="86"/>
        <v>0.83277342339934191</v>
      </c>
      <c r="CI214" s="16">
        <f t="shared" si="94"/>
        <v>0.16722657660065809</v>
      </c>
      <c r="CJ214" s="16">
        <f t="shared" si="88"/>
        <v>0.81634371196795275</v>
      </c>
      <c r="CK214" s="16">
        <f t="shared" si="95"/>
        <v>-161.69774459734737</v>
      </c>
      <c r="CL214" s="16">
        <f t="shared" si="90"/>
        <v>0.98407248960572102</v>
      </c>
      <c r="CM214" s="16">
        <v>0.93269997835159302</v>
      </c>
      <c r="CN214" s="16">
        <v>3.4499999135732651E-2</v>
      </c>
      <c r="CO214" s="16">
        <v>9.2500001192092896E-2</v>
      </c>
      <c r="CP214" s="16">
        <v>1.549999974668026E-2</v>
      </c>
      <c r="CQ214" s="16">
        <v>0.39259999990463257</v>
      </c>
      <c r="CR214" s="16">
        <v>0.51020002365112305</v>
      </c>
      <c r="CS214" s="16">
        <v>0.34810000658035278</v>
      </c>
      <c r="CT214" s="16">
        <v>0.45019999146461487</v>
      </c>
      <c r="CU214" s="16">
        <v>0.73439997434616089</v>
      </c>
      <c r="CV214" s="16">
        <v>0.79780000448226929</v>
      </c>
    </row>
    <row r="215" spans="22:100" x14ac:dyDescent="0.35">
      <c r="V215" s="27">
        <v>211</v>
      </c>
      <c r="W215" s="16">
        <f t="shared" si="91"/>
        <v>74.006</v>
      </c>
      <c r="X215" s="16">
        <f t="shared" si="83"/>
        <v>0</v>
      </c>
      <c r="Y215" s="16">
        <f t="shared" si="84"/>
        <v>0</v>
      </c>
      <c r="AK215" s="27" t="s">
        <v>129</v>
      </c>
      <c r="AL215" s="27">
        <f>IF($B$47="","",$B$47)</f>
        <v>74.006</v>
      </c>
      <c r="AM215" s="16">
        <v>0.7971000075340271</v>
      </c>
      <c r="AN215" s="16">
        <v>0.41789999604225159</v>
      </c>
      <c r="AO215" s="16">
        <v>0.13709999620914459</v>
      </c>
      <c r="AP215" s="16">
        <v>0.92199999094009399</v>
      </c>
      <c r="AQ215" s="16">
        <v>0.67779999971389771</v>
      </c>
      <c r="AR215" s="16">
        <v>0.26620000600814819</v>
      </c>
      <c r="AS215" s="16">
        <v>0.37090000510215759</v>
      </c>
      <c r="AT215" s="16">
        <v>0.13490000367164612</v>
      </c>
      <c r="AU215" s="16">
        <v>0.54600000381469727</v>
      </c>
      <c r="AV215" s="16">
        <v>0.39030000567436218</v>
      </c>
      <c r="AW215" s="16">
        <v>6.2199998646974564E-2</v>
      </c>
      <c r="AX215" s="16">
        <v>0.11959999799728394</v>
      </c>
      <c r="AY215" s="16">
        <v>0.6654999852180481</v>
      </c>
      <c r="AZ215" s="16">
        <v>6.1599999666213989E-2</v>
      </c>
      <c r="BA215" s="16">
        <v>0.20980000495910645</v>
      </c>
      <c r="BB215" s="16">
        <v>0.44269999861717224</v>
      </c>
      <c r="BC215" s="16">
        <v>0.64850002527236938</v>
      </c>
      <c r="BU215" s="16">
        <v>0.25519999861717224</v>
      </c>
      <c r="BV215" s="16">
        <v>0.42890000343322754</v>
      </c>
      <c r="BW215" s="16">
        <v>0.57289999723434448</v>
      </c>
      <c r="BX215" s="16">
        <v>0.3328000009059906</v>
      </c>
      <c r="BY215" s="16">
        <v>0.91519999504089355</v>
      </c>
      <c r="BZ215" s="16">
        <v>0.26960000395774841</v>
      </c>
      <c r="CA215" s="16">
        <v>0.83920001983642578</v>
      </c>
      <c r="CB215" s="16">
        <v>0.4189000129699707</v>
      </c>
      <c r="CC215" s="16">
        <v>0.25200000405311584</v>
      </c>
      <c r="CD215" s="16">
        <v>0.72430002689361572</v>
      </c>
      <c r="CE215" s="16">
        <v>211</v>
      </c>
      <c r="CF215" s="16">
        <f t="shared" si="85"/>
        <v>74.012</v>
      </c>
      <c r="CG215" s="16">
        <f t="shared" si="93"/>
        <v>211</v>
      </c>
      <c r="CH215" s="16">
        <f t="shared" si="86"/>
        <v>0.85620660964812134</v>
      </c>
      <c r="CI215" s="16">
        <f t="shared" si="94"/>
        <v>0.14379339035187866</v>
      </c>
      <c r="CJ215" s="16">
        <f t="shared" si="88"/>
        <v>0.81634371196795275</v>
      </c>
      <c r="CK215" s="16">
        <f t="shared" si="95"/>
        <v>-150.78677565908816</v>
      </c>
      <c r="CL215" s="16">
        <f t="shared" si="90"/>
        <v>1.0004502717517294</v>
      </c>
      <c r="CM215" s="16">
        <v>0.32989999651908875</v>
      </c>
      <c r="CN215" s="16">
        <v>0.63260000944137573</v>
      </c>
      <c r="CO215" s="16">
        <v>0.80330002307891846</v>
      </c>
      <c r="CP215" s="16">
        <v>0.74250000715255737</v>
      </c>
      <c r="CQ215" s="16">
        <v>0.508899986743927</v>
      </c>
      <c r="CR215" s="16">
        <v>0.64490002393722534</v>
      </c>
      <c r="CS215" s="16">
        <v>0.36939999461174011</v>
      </c>
      <c r="CT215" s="16">
        <v>0.48570001125335693</v>
      </c>
      <c r="CU215" s="16">
        <v>0.20430000126361847</v>
      </c>
      <c r="CV215" s="16">
        <v>3.3399999141693115E-2</v>
      </c>
    </row>
    <row r="216" spans="22:100" x14ac:dyDescent="0.35">
      <c r="V216" s="16">
        <v>212</v>
      </c>
      <c r="W216" s="16">
        <f t="shared" si="91"/>
        <v>74.010000000000005</v>
      </c>
      <c r="X216" s="16">
        <f t="shared" si="83"/>
        <v>0</v>
      </c>
      <c r="Y216" s="16">
        <f t="shared" si="84"/>
        <v>0</v>
      </c>
      <c r="AL216" s="27">
        <f>IF($C$47="","",$C$47)</f>
        <v>74.010000000000005</v>
      </c>
      <c r="AM216" s="16">
        <v>2.9100000858306885E-2</v>
      </c>
      <c r="AN216" s="16">
        <v>0.28040000796318054</v>
      </c>
      <c r="AO216" s="16">
        <v>0.74919998645782471</v>
      </c>
      <c r="AP216" s="16">
        <v>0.86169999837875366</v>
      </c>
      <c r="AQ216" s="16">
        <v>0.40490001440048218</v>
      </c>
      <c r="AR216" s="16">
        <v>0.82120001316070557</v>
      </c>
      <c r="AS216" s="16">
        <v>0.37229999899864197</v>
      </c>
      <c r="AT216" s="16">
        <v>0.50639998912811279</v>
      </c>
      <c r="AU216" s="16">
        <v>0.17900000512599945</v>
      </c>
      <c r="AV216" s="16">
        <v>0.62400001287460327</v>
      </c>
      <c r="AW216" s="16">
        <v>0.83819997310638428</v>
      </c>
      <c r="AX216" s="16">
        <v>0.73589998483657837</v>
      </c>
      <c r="AY216" s="16">
        <v>0.85890001058578491</v>
      </c>
      <c r="AZ216" s="16">
        <v>0.72909998893737793</v>
      </c>
      <c r="BA216" s="16">
        <v>0.33840000629425049</v>
      </c>
      <c r="BB216" s="16">
        <v>3.8300000131130219E-2</v>
      </c>
      <c r="BC216" s="16">
        <v>0.79269999265670776</v>
      </c>
      <c r="BU216" s="16">
        <v>0.64679998159408569</v>
      </c>
      <c r="BV216" s="16">
        <v>0.95209997892379761</v>
      </c>
      <c r="BW216" s="16">
        <v>0.78390002250671387</v>
      </c>
      <c r="BX216" s="16">
        <v>0.73290002346038818</v>
      </c>
      <c r="BY216" s="16">
        <v>0.49079999327659607</v>
      </c>
      <c r="BZ216" s="16">
        <v>0.59049999713897705</v>
      </c>
      <c r="CA216" s="16">
        <v>0.60829997062683105</v>
      </c>
      <c r="CB216" s="16">
        <v>0.29129999876022339</v>
      </c>
      <c r="CC216" s="16">
        <v>0.97100001573562622</v>
      </c>
      <c r="CD216" s="16">
        <v>0.93339997529983521</v>
      </c>
      <c r="CE216" s="16">
        <v>212</v>
      </c>
      <c r="CF216" s="16">
        <f t="shared" si="85"/>
        <v>74.012</v>
      </c>
      <c r="CG216" s="16">
        <f t="shared" si="93"/>
        <v>212</v>
      </c>
      <c r="CH216" s="16">
        <f t="shared" si="86"/>
        <v>0.85620660964812134</v>
      </c>
      <c r="CI216" s="16">
        <f t="shared" si="94"/>
        <v>0.14379339035187866</v>
      </c>
      <c r="CJ216" s="16">
        <f t="shared" si="88"/>
        <v>0.81634371196795275</v>
      </c>
      <c r="CK216" s="16">
        <f t="shared" si="95"/>
        <v>-151.5031023843095</v>
      </c>
      <c r="CL216" s="16">
        <f t="shared" si="90"/>
        <v>1.0171009018872537</v>
      </c>
      <c r="CM216" s="16">
        <v>0.47949999570846558</v>
      </c>
      <c r="CN216" s="16">
        <v>0.22879999876022339</v>
      </c>
      <c r="CO216" s="16">
        <v>0.75550001859664917</v>
      </c>
      <c r="CP216" s="16">
        <v>3.9000000804662704E-2</v>
      </c>
      <c r="CQ216" s="16">
        <v>3.4800000488758087E-2</v>
      </c>
      <c r="CR216" s="16">
        <v>0.19599999487400055</v>
      </c>
      <c r="CS216" s="16">
        <v>0.20469999313354492</v>
      </c>
      <c r="CT216" s="16">
        <v>0.88880002498626709</v>
      </c>
      <c r="CU216" s="16">
        <v>0.1429000049829483</v>
      </c>
      <c r="CV216" s="16">
        <v>0.14920000731945038</v>
      </c>
    </row>
    <row r="217" spans="22:100" x14ac:dyDescent="0.35">
      <c r="V217" s="27">
        <v>213</v>
      </c>
      <c r="W217" s="16">
        <f t="shared" si="91"/>
        <v>74.018000000000001</v>
      </c>
      <c r="X217" s="16">
        <f t="shared" si="83"/>
        <v>0</v>
      </c>
      <c r="Y217" s="16">
        <f t="shared" si="84"/>
        <v>0</v>
      </c>
      <c r="AK217" s="27"/>
      <c r="AL217" s="27">
        <f>IF($D$47="","",$D$47)</f>
        <v>74.018000000000001</v>
      </c>
      <c r="AM217" s="16">
        <v>0.7620999813079834</v>
      </c>
      <c r="AN217" s="16">
        <v>0.21500000357627869</v>
      </c>
      <c r="AO217" s="16">
        <v>0.41960000991821289</v>
      </c>
      <c r="AP217" s="16">
        <v>0.80379998683929443</v>
      </c>
      <c r="AQ217" s="16">
        <v>0.59469997882843018</v>
      </c>
      <c r="AR217" s="16">
        <v>0.5788000226020813</v>
      </c>
      <c r="AS217" s="16">
        <v>0.99330002069473267</v>
      </c>
      <c r="AT217" s="16">
        <v>0.33660000562667847</v>
      </c>
      <c r="AU217" s="16">
        <v>0.48379999399185181</v>
      </c>
      <c r="AV217" s="16">
        <v>0.69889998435974121</v>
      </c>
      <c r="AW217" s="16">
        <v>0.52100002765655518</v>
      </c>
      <c r="AX217" s="16">
        <v>0.33980000019073486</v>
      </c>
      <c r="AY217" s="16">
        <v>0.96560001373291016</v>
      </c>
      <c r="AZ217" s="16">
        <v>2.9200000688433647E-2</v>
      </c>
      <c r="BA217" s="16">
        <v>0.45329999923706055</v>
      </c>
      <c r="BB217" s="16">
        <v>2.370000071823597E-2</v>
      </c>
      <c r="BC217" s="16">
        <v>0.72170001268386841</v>
      </c>
      <c r="BU217" s="16">
        <v>0.50489997863769531</v>
      </c>
      <c r="BV217" s="16">
        <v>0.37770000100135803</v>
      </c>
      <c r="BW217" s="16">
        <v>0.38260000944137573</v>
      </c>
      <c r="BX217" s="16">
        <v>0.68580001592636108</v>
      </c>
      <c r="BY217" s="16">
        <v>0.26030001044273376</v>
      </c>
      <c r="BZ217" s="16">
        <v>0.77209997177124023</v>
      </c>
      <c r="CA217" s="16">
        <v>0.46810001134872437</v>
      </c>
      <c r="CB217" s="16">
        <v>0.87279999256134033</v>
      </c>
      <c r="CC217" s="16">
        <v>0.618399977684021</v>
      </c>
      <c r="CD217" s="16">
        <v>0.19020000100135803</v>
      </c>
      <c r="CE217" s="16">
        <v>213</v>
      </c>
      <c r="CF217" s="16">
        <f t="shared" si="85"/>
        <v>74.012</v>
      </c>
      <c r="CG217" s="16">
        <f t="shared" si="93"/>
        <v>213</v>
      </c>
      <c r="CH217" s="16">
        <f t="shared" si="86"/>
        <v>0.85620660964812134</v>
      </c>
      <c r="CI217" s="16">
        <f t="shared" si="94"/>
        <v>0.14379339035187866</v>
      </c>
      <c r="CJ217" s="16">
        <f t="shared" si="88"/>
        <v>0.86390073919821186</v>
      </c>
      <c r="CK217" s="16">
        <f t="shared" si="95"/>
        <v>-128.15491119530682</v>
      </c>
      <c r="CL217" s="16">
        <f t="shared" si="90"/>
        <v>1.0340384020709941</v>
      </c>
      <c r="CM217" s="16">
        <v>0.98669999837875366</v>
      </c>
      <c r="CN217" s="16">
        <v>0.24899999797344208</v>
      </c>
      <c r="CO217" s="16">
        <v>0.944100022315979</v>
      </c>
      <c r="CP217" s="16">
        <v>9.9899999797344208E-2</v>
      </c>
      <c r="CQ217" s="16">
        <v>0.8464999794960022</v>
      </c>
      <c r="CR217" s="16">
        <v>0.15209999680519104</v>
      </c>
      <c r="CS217" s="16">
        <v>3.6800000816583633E-2</v>
      </c>
      <c r="CT217" s="16">
        <v>0.66579997539520264</v>
      </c>
      <c r="CU217" s="16">
        <v>0.86710000038146973</v>
      </c>
      <c r="CV217" s="16">
        <v>0.18639999628067017</v>
      </c>
    </row>
    <row r="218" spans="22:100" x14ac:dyDescent="0.35">
      <c r="V218" s="16">
        <v>214</v>
      </c>
      <c r="W218" s="16">
        <f t="shared" si="91"/>
        <v>74.003</v>
      </c>
      <c r="X218" s="16">
        <f t="shared" si="83"/>
        <v>0</v>
      </c>
      <c r="Y218" s="16">
        <f t="shared" si="84"/>
        <v>0</v>
      </c>
      <c r="AK218" s="27"/>
      <c r="AL218" s="27">
        <f>IF($E$47="","",$E$47)</f>
        <v>74.003</v>
      </c>
      <c r="AM218" s="16">
        <v>0.89609998464584351</v>
      </c>
      <c r="AN218" s="16">
        <v>0.45140001177787781</v>
      </c>
      <c r="AO218" s="16">
        <v>0.66949999332427979</v>
      </c>
      <c r="AP218" s="16">
        <v>0.55089998245239258</v>
      </c>
      <c r="AQ218" s="16">
        <v>0.73739999532699585</v>
      </c>
      <c r="AR218" s="16">
        <v>0.3732999861240387</v>
      </c>
      <c r="AS218" s="16">
        <v>0.81730002164840698</v>
      </c>
      <c r="AT218" s="16">
        <v>0.61760002374649048</v>
      </c>
      <c r="AU218" s="16">
        <v>0.25740000605583191</v>
      </c>
      <c r="AV218" s="16">
        <v>0.90329998731613159</v>
      </c>
      <c r="AW218" s="16">
        <v>0.2070000022649765</v>
      </c>
      <c r="AX218" s="16">
        <v>0.75919997692108154</v>
      </c>
      <c r="AY218" s="16">
        <v>0.1500999927520752</v>
      </c>
      <c r="AZ218" s="16">
        <v>0.52219998836517334</v>
      </c>
      <c r="BA218" s="16">
        <v>0.70880001783370972</v>
      </c>
      <c r="BB218" s="16">
        <v>0.42779999971389771</v>
      </c>
      <c r="BC218" s="16">
        <v>0.87220001220703125</v>
      </c>
      <c r="BU218" s="16">
        <v>0.72890001535415649</v>
      </c>
      <c r="BV218" s="16">
        <v>0.37459999322891235</v>
      </c>
      <c r="BW218" s="16">
        <v>0.26039999723434448</v>
      </c>
      <c r="BX218" s="16">
        <v>0.82169997692108154</v>
      </c>
      <c r="BY218" s="16">
        <v>0.41929998993873596</v>
      </c>
      <c r="BZ218" s="16">
        <v>0.96960002183914185</v>
      </c>
      <c r="CA218" s="16">
        <v>0.72659999132156372</v>
      </c>
      <c r="CB218" s="16">
        <v>0.91939997673034668</v>
      </c>
      <c r="CC218" s="16">
        <v>0.88730001449584961</v>
      </c>
      <c r="CD218" s="16">
        <v>0.53270000219345093</v>
      </c>
      <c r="CE218" s="16">
        <v>214</v>
      </c>
      <c r="CF218" s="16">
        <f t="shared" si="85"/>
        <v>74.012</v>
      </c>
      <c r="CG218" s="16">
        <f t="shared" si="93"/>
        <v>214</v>
      </c>
      <c r="CH218" s="16">
        <f t="shared" si="86"/>
        <v>0.85620660964812134</v>
      </c>
      <c r="CI218" s="16">
        <f t="shared" si="94"/>
        <v>0.14379339035187866</v>
      </c>
      <c r="CJ218" s="16">
        <f t="shared" si="88"/>
        <v>0.86390073919821186</v>
      </c>
      <c r="CK218" s="16">
        <f t="shared" si="95"/>
        <v>-128.75799313034358</v>
      </c>
      <c r="CL218" s="16">
        <f t="shared" si="90"/>
        <v>1.0512778645409575</v>
      </c>
      <c r="CM218" s="16">
        <v>0.3864000141620636</v>
      </c>
      <c r="CN218" s="16">
        <v>0.14350000023841858</v>
      </c>
      <c r="CO218" s="16">
        <v>0.85460001230239868</v>
      </c>
      <c r="CP218" s="16">
        <v>0.96100002527236938</v>
      </c>
      <c r="CQ218" s="16">
        <v>0.36030000448226929</v>
      </c>
      <c r="CR218" s="16">
        <v>0.69480001926422119</v>
      </c>
      <c r="CS218" s="16">
        <v>3.229999914765358E-2</v>
      </c>
      <c r="CT218" s="16">
        <v>0.1843000054359436</v>
      </c>
      <c r="CU218" s="16">
        <v>0.67229998111724854</v>
      </c>
      <c r="CV218" s="16">
        <v>6.3600003719329834E-2</v>
      </c>
    </row>
    <row r="219" spans="22:100" x14ac:dyDescent="0.35">
      <c r="V219" s="27">
        <v>215</v>
      </c>
      <c r="W219" s="16">
        <f t="shared" si="91"/>
        <v>74</v>
      </c>
      <c r="X219" s="16">
        <f t="shared" si="83"/>
        <v>0</v>
      </c>
      <c r="Y219" s="16">
        <f t="shared" si="84"/>
        <v>0</v>
      </c>
      <c r="AK219" s="27"/>
      <c r="AL219" s="27">
        <f>IF($F$47="","",$F$47)</f>
        <v>74</v>
      </c>
      <c r="AM219" s="16">
        <v>0.26109999418258667</v>
      </c>
      <c r="AN219" s="16">
        <v>0.74220001697540283</v>
      </c>
      <c r="AO219" s="16">
        <v>0.5153999924659729</v>
      </c>
      <c r="AP219" s="16">
        <v>0.23360000550746918</v>
      </c>
      <c r="AQ219" s="16">
        <v>0.9024999737739563</v>
      </c>
      <c r="AR219" s="16">
        <v>0.61309999227523804</v>
      </c>
      <c r="AS219" s="16">
        <v>0.76719999313354492</v>
      </c>
      <c r="AT219" s="16">
        <v>0.13500000536441803</v>
      </c>
      <c r="AU219" s="16">
        <v>0.47900000214576721</v>
      </c>
      <c r="AV219" s="16">
        <v>0.29199999570846558</v>
      </c>
      <c r="AW219" s="16">
        <v>0.75520002841949463</v>
      </c>
      <c r="AX219" s="16">
        <v>0.34700000286102295</v>
      </c>
      <c r="AY219" s="16">
        <v>0.5648999810218811</v>
      </c>
      <c r="AZ219" s="16">
        <v>0.1185000017285347</v>
      </c>
      <c r="BA219" s="16">
        <v>0.27300000190734863</v>
      </c>
      <c r="BB219" s="16">
        <v>5.1600001752376556E-2</v>
      </c>
      <c r="BC219" s="16">
        <v>0.92690002918243408</v>
      </c>
      <c r="BU219" s="16">
        <v>0.65839999914169312</v>
      </c>
      <c r="BV219" s="16">
        <v>0.10360000282526016</v>
      </c>
      <c r="BW219" s="16">
        <v>0.39620000123977661</v>
      </c>
      <c r="BX219" s="16">
        <v>0.82150000333786011</v>
      </c>
      <c r="BY219" s="16">
        <v>7.3600001633167267E-2</v>
      </c>
      <c r="BZ219" s="16">
        <v>0.42070001363754272</v>
      </c>
      <c r="CA219" s="16">
        <v>6.5999999642372131E-3</v>
      </c>
      <c r="CB219" s="16">
        <v>0.55510002374649048</v>
      </c>
      <c r="CC219" s="16">
        <v>0.42870000004768372</v>
      </c>
      <c r="CD219" s="16">
        <v>0.93769997358322144</v>
      </c>
      <c r="CE219" s="16">
        <v>215</v>
      </c>
      <c r="CF219" s="16">
        <f t="shared" si="85"/>
        <v>74.012</v>
      </c>
      <c r="CG219" s="16">
        <f t="shared" si="93"/>
        <v>215</v>
      </c>
      <c r="CH219" s="16">
        <f t="shared" si="86"/>
        <v>0.85620660964812134</v>
      </c>
      <c r="CI219" s="16">
        <f t="shared" si="94"/>
        <v>0.14379339035187866</v>
      </c>
      <c r="CJ219" s="16">
        <f t="shared" si="88"/>
        <v>0.86390073919821186</v>
      </c>
      <c r="CK219" s="16">
        <f t="shared" si="95"/>
        <v>-129.36107506538031</v>
      </c>
      <c r="CL219" s="16">
        <f t="shared" si="90"/>
        <v>1.0688355663633271</v>
      </c>
      <c r="CM219" s="16">
        <v>0.95880001783370972</v>
      </c>
      <c r="CN219" s="16">
        <v>0.43880000710487366</v>
      </c>
      <c r="CO219" s="16">
        <v>0.80629998445510864</v>
      </c>
      <c r="CP219" s="16">
        <v>0.9692000150680542</v>
      </c>
      <c r="CQ219" s="16">
        <v>0.62120002508163452</v>
      </c>
      <c r="CR219" s="16">
        <v>0.43029999732971191</v>
      </c>
      <c r="CS219" s="16">
        <v>0.14540000259876251</v>
      </c>
      <c r="CT219" s="16">
        <v>0.26080000400543213</v>
      </c>
      <c r="CU219" s="16">
        <v>7.0000000298023224E-2</v>
      </c>
      <c r="CV219" s="16">
        <v>0.36349999904632568</v>
      </c>
    </row>
    <row r="220" spans="22:100" x14ac:dyDescent="0.35">
      <c r="V220" s="16">
        <v>216</v>
      </c>
      <c r="W220" s="16">
        <f t="shared" si="91"/>
        <v>73.983999999999995</v>
      </c>
      <c r="X220" s="16">
        <f t="shared" si="83"/>
        <v>0</v>
      </c>
      <c r="Y220" s="16">
        <f t="shared" si="84"/>
        <v>0</v>
      </c>
      <c r="AK220" s="27" t="s">
        <v>130</v>
      </c>
      <c r="AL220" s="27">
        <f>IF($B$48="","",$B$48)</f>
        <v>73.983999999999995</v>
      </c>
      <c r="AM220" s="16">
        <v>0.75709998607635498</v>
      </c>
      <c r="AN220" s="16">
        <v>0.44159999489784241</v>
      </c>
      <c r="AO220" s="16">
        <v>0.73000001907348633</v>
      </c>
      <c r="AP220" s="16">
        <v>2.630000002682209E-2</v>
      </c>
      <c r="AQ220" s="16">
        <v>9.0199999511241913E-2</v>
      </c>
      <c r="AR220" s="16">
        <v>0.72769999504089355</v>
      </c>
      <c r="AS220" s="16">
        <v>0.2653999924659729</v>
      </c>
      <c r="AT220" s="16">
        <v>0.48890000581741333</v>
      </c>
      <c r="AU220" s="16">
        <v>0.7468000054359436</v>
      </c>
      <c r="AV220" s="16">
        <v>0.87540000677108765</v>
      </c>
      <c r="AW220" s="16">
        <v>0.72009998559951782</v>
      </c>
      <c r="AX220" s="16">
        <v>0.68159997463226318</v>
      </c>
      <c r="AY220" s="16">
        <v>0.74790000915527344</v>
      </c>
      <c r="AZ220" s="16">
        <v>0.383899986743927</v>
      </c>
      <c r="BA220" s="16">
        <v>0.90869998931884766</v>
      </c>
      <c r="BB220" s="16">
        <v>0.22349999845027924</v>
      </c>
      <c r="BC220" s="16">
        <v>4.9199998378753662E-2</v>
      </c>
      <c r="BU220" s="16">
        <v>2.2099999710917473E-2</v>
      </c>
      <c r="BV220" s="16">
        <v>0.87089997529983521</v>
      </c>
      <c r="BW220" s="16">
        <v>0.39440000057220459</v>
      </c>
      <c r="BX220" s="16">
        <v>0.30120000243186951</v>
      </c>
      <c r="BY220" s="16">
        <v>8.5900001227855682E-2</v>
      </c>
      <c r="BZ220" s="16">
        <v>0.4041999876499176</v>
      </c>
      <c r="CA220" s="16">
        <v>0.86979997158050537</v>
      </c>
      <c r="CB220" s="16">
        <v>0.89889997243881226</v>
      </c>
      <c r="CC220" s="16">
        <v>0.47189998626708984</v>
      </c>
      <c r="CD220" s="16">
        <v>0.95929998159408569</v>
      </c>
      <c r="CE220" s="16">
        <v>216</v>
      </c>
      <c r="CF220" s="16">
        <f t="shared" si="85"/>
        <v>74.012</v>
      </c>
      <c r="CG220" s="16">
        <f t="shared" si="93"/>
        <v>216</v>
      </c>
      <c r="CH220" s="16">
        <f t="shared" si="86"/>
        <v>0.85620660964812134</v>
      </c>
      <c r="CI220" s="16">
        <f t="shared" si="94"/>
        <v>0.14379339035187866</v>
      </c>
      <c r="CJ220" s="16">
        <f t="shared" si="88"/>
        <v>0.86390073919821186</v>
      </c>
      <c r="CK220" s="16">
        <f t="shared" si="95"/>
        <v>-129.96415700041703</v>
      </c>
      <c r="CL220" s="16">
        <f t="shared" si="90"/>
        <v>1.0867290999577948</v>
      </c>
      <c r="CM220" s="16">
        <v>0.31520000100135803</v>
      </c>
      <c r="CN220" s="16">
        <v>0.48089998960494995</v>
      </c>
      <c r="CO220" s="16">
        <v>0.22120000422000885</v>
      </c>
      <c r="CP220" s="16">
        <v>0.47530001401901245</v>
      </c>
      <c r="CQ220" s="16">
        <v>0.72530001401901245</v>
      </c>
      <c r="CR220" s="16">
        <v>0.62569999694824219</v>
      </c>
      <c r="CS220" s="16">
        <v>0.91100001335144043</v>
      </c>
      <c r="CT220" s="16">
        <v>0.28319999575614929</v>
      </c>
      <c r="CU220" s="16">
        <v>0.92009997367858887</v>
      </c>
      <c r="CV220" s="16">
        <v>0.43619999289512634</v>
      </c>
    </row>
    <row r="221" spans="22:100" x14ac:dyDescent="0.35">
      <c r="V221" s="27">
        <v>217</v>
      </c>
      <c r="W221" s="16">
        <f t="shared" si="91"/>
        <v>74.001999999999995</v>
      </c>
      <c r="X221" s="16">
        <f t="shared" si="83"/>
        <v>0</v>
      </c>
      <c r="Y221" s="16">
        <f t="shared" si="84"/>
        <v>0</v>
      </c>
      <c r="AL221" s="27">
        <f>IF($C$48="","",$C$48)</f>
        <v>74.001999999999995</v>
      </c>
      <c r="AM221" s="16">
        <v>0.54519999027252197</v>
      </c>
      <c r="AN221" s="16">
        <v>0.43360000848770142</v>
      </c>
      <c r="AO221" s="16">
        <v>0.56019997596740723</v>
      </c>
      <c r="AP221" s="16">
        <v>0.4927000105381012</v>
      </c>
      <c r="AQ221" s="16">
        <v>0.69520002603530884</v>
      </c>
      <c r="AR221" s="16">
        <v>0.27480000257492065</v>
      </c>
      <c r="AS221" s="16">
        <v>0.41280001401901245</v>
      </c>
      <c r="AT221" s="16">
        <v>5.6400001049041748E-2</v>
      </c>
      <c r="AU221" s="16">
        <v>0.8903999924659729</v>
      </c>
      <c r="AV221" s="16">
        <v>0.28130000829696655</v>
      </c>
      <c r="AW221" s="16">
        <v>0.86699998378753662</v>
      </c>
      <c r="AX221" s="16">
        <v>0.5218999981880188</v>
      </c>
      <c r="AY221" s="16">
        <v>0.25870001316070557</v>
      </c>
      <c r="AZ221" s="16">
        <v>0.13169999420642853</v>
      </c>
      <c r="BA221" s="16">
        <v>0.69989997148513794</v>
      </c>
      <c r="BB221" s="16">
        <v>0.12110000103712082</v>
      </c>
      <c r="BC221" s="16">
        <v>0.41740000247955322</v>
      </c>
      <c r="BU221" s="16">
        <v>0.84320002794265747</v>
      </c>
      <c r="BV221" s="16">
        <v>0.91109997034072876</v>
      </c>
      <c r="BW221" s="16">
        <v>0.63739997148513794</v>
      </c>
      <c r="BX221" s="16">
        <v>0.85650002956390381</v>
      </c>
      <c r="BY221" s="16">
        <v>0.44279998540878296</v>
      </c>
      <c r="BZ221" s="16">
        <v>0.63999998569488525</v>
      </c>
      <c r="CA221" s="16">
        <v>0.11779999732971191</v>
      </c>
      <c r="CB221" s="16">
        <v>0.66339999437332153</v>
      </c>
      <c r="CC221" s="16">
        <v>0.52740001678466797</v>
      </c>
      <c r="CD221" s="16">
        <v>0.12099999934434891</v>
      </c>
      <c r="CE221" s="16">
        <v>217</v>
      </c>
      <c r="CF221" s="16">
        <f t="shared" si="85"/>
        <v>74.013000000000005</v>
      </c>
      <c r="CG221" s="16">
        <f t="shared" si="93"/>
        <v>217</v>
      </c>
      <c r="CH221" s="16">
        <f t="shared" si="86"/>
        <v>0.87731684233713614</v>
      </c>
      <c r="CI221" s="16">
        <f t="shared" si="94"/>
        <v>0.12268315766286386</v>
      </c>
      <c r="CJ221" s="16">
        <f t="shared" si="88"/>
        <v>0.86390073919821186</v>
      </c>
      <c r="CK221" s="16">
        <f t="shared" si="95"/>
        <v>-120.02087727448919</v>
      </c>
      <c r="CL221" s="16">
        <f t="shared" si="90"/>
        <v>1.1049775222288325</v>
      </c>
      <c r="CM221" s="16">
        <v>0.72119998931884766</v>
      </c>
      <c r="CN221" s="16">
        <v>0.9649999737739563</v>
      </c>
      <c r="CO221" s="16">
        <v>0.53789997100830078</v>
      </c>
      <c r="CP221" s="16">
        <v>0.59350001811981201</v>
      </c>
      <c r="CQ221" s="16">
        <v>4.1200000792741776E-2</v>
      </c>
      <c r="CR221" s="16">
        <v>4.2399998754262924E-2</v>
      </c>
      <c r="CS221" s="16">
        <v>0.44369998574256897</v>
      </c>
      <c r="CT221" s="16">
        <v>0.71219998598098755</v>
      </c>
      <c r="CU221" s="16">
        <v>0.42649999260902405</v>
      </c>
      <c r="CV221" s="16">
        <v>0.91189998388290405</v>
      </c>
    </row>
    <row r="222" spans="22:100" x14ac:dyDescent="0.35">
      <c r="V222" s="16">
        <v>218</v>
      </c>
      <c r="W222" s="16">
        <f t="shared" si="91"/>
        <v>74.003</v>
      </c>
      <c r="X222" s="16">
        <f t="shared" si="83"/>
        <v>0</v>
      </c>
      <c r="Y222" s="16">
        <f t="shared" si="84"/>
        <v>0</v>
      </c>
      <c r="AK222" s="27"/>
      <c r="AL222" s="27">
        <f>IF($D$48="","",$D$48)</f>
        <v>74.003</v>
      </c>
      <c r="AM222" s="16">
        <v>8.1000002101063728E-3</v>
      </c>
      <c r="AN222" s="16">
        <v>0.74980002641677856</v>
      </c>
      <c r="AO222" s="16">
        <v>0.37139999866485596</v>
      </c>
      <c r="AP222" s="16">
        <v>0.15360000729560852</v>
      </c>
      <c r="AQ222" s="16">
        <v>0.30379998683929443</v>
      </c>
      <c r="AR222" s="16">
        <v>5.0500001758337021E-2</v>
      </c>
      <c r="AS222" s="16">
        <v>0.15620000660419464</v>
      </c>
      <c r="AT222" s="16">
        <v>0.98890000581741333</v>
      </c>
      <c r="AU222" s="16">
        <v>0.47879999876022339</v>
      </c>
      <c r="AV222" s="16">
        <v>0.73259997367858887</v>
      </c>
      <c r="AW222" s="16">
        <v>0.73799997568130493</v>
      </c>
      <c r="AX222" s="16">
        <v>0.60900002717971802</v>
      </c>
      <c r="AY222" s="16">
        <v>0.77209997177124023</v>
      </c>
      <c r="AZ222" s="16">
        <v>0.64219999313354492</v>
      </c>
      <c r="BA222" s="16">
        <v>0.8913000226020813</v>
      </c>
      <c r="BB222" s="16">
        <v>0.75300002098083496</v>
      </c>
      <c r="BC222" s="16">
        <v>0.77880001068115234</v>
      </c>
      <c r="BU222" s="16">
        <v>0.77160000801086426</v>
      </c>
      <c r="BV222" s="16">
        <v>0.89249998331069946</v>
      </c>
      <c r="BW222" s="16">
        <v>0.2687000036239624</v>
      </c>
      <c r="BX222" s="16">
        <v>0.61089998483657837</v>
      </c>
      <c r="BY222" s="16">
        <v>0.10980000346899033</v>
      </c>
      <c r="BZ222" s="16">
        <v>0.22390000522136688</v>
      </c>
      <c r="CA222" s="16">
        <v>0.48660001158714294</v>
      </c>
      <c r="CB222" s="16">
        <v>0.57069998979568481</v>
      </c>
      <c r="CC222" s="16">
        <v>0.63999998569488525</v>
      </c>
      <c r="CD222" s="16">
        <v>0.65509998798370361</v>
      </c>
      <c r="CE222" s="16">
        <v>218</v>
      </c>
      <c r="CF222" s="16">
        <f t="shared" si="85"/>
        <v>74.013000000000005</v>
      </c>
      <c r="CG222" s="16">
        <f t="shared" si="93"/>
        <v>218</v>
      </c>
      <c r="CH222" s="16">
        <f t="shared" si="86"/>
        <v>0.87731684233713614</v>
      </c>
      <c r="CI222" s="16">
        <f t="shared" si="94"/>
        <v>0.12268315766286386</v>
      </c>
      <c r="CJ222" s="16">
        <f t="shared" si="88"/>
        <v>0.86390073919821186</v>
      </c>
      <c r="CK222" s="16">
        <f t="shared" si="95"/>
        <v>-120.57524622263925</v>
      </c>
      <c r="CL222" s="16">
        <f t="shared" si="90"/>
        <v>1.1236015255978866</v>
      </c>
      <c r="CM222" s="16">
        <v>0.37790000438690186</v>
      </c>
      <c r="CN222" s="16">
        <v>0.59240001440048218</v>
      </c>
      <c r="CO222" s="16">
        <v>0.73820000886917114</v>
      </c>
      <c r="CP222" s="16">
        <v>0.12049999833106995</v>
      </c>
      <c r="CQ222" s="16">
        <v>0.95190000534057617</v>
      </c>
      <c r="CR222" s="16">
        <v>0.21050000190734863</v>
      </c>
      <c r="CS222" s="16">
        <v>0.11349999904632568</v>
      </c>
      <c r="CT222" s="16">
        <v>0.55529999732971191</v>
      </c>
      <c r="CU222" s="16">
        <v>0.21500000357627869</v>
      </c>
      <c r="CV222" s="16">
        <v>0.96840000152587891</v>
      </c>
    </row>
    <row r="223" spans="22:100" x14ac:dyDescent="0.35">
      <c r="V223" s="27">
        <v>219</v>
      </c>
      <c r="W223" s="16">
        <f t="shared" si="91"/>
        <v>74.004999999999995</v>
      </c>
      <c r="X223" s="16">
        <f t="shared" si="83"/>
        <v>0</v>
      </c>
      <c r="Y223" s="16">
        <f t="shared" si="84"/>
        <v>0</v>
      </c>
      <c r="AK223" s="27"/>
      <c r="AL223" s="27">
        <f>IF($E$48="","",$E$48)</f>
        <v>74.004999999999995</v>
      </c>
      <c r="AM223" s="16">
        <v>0.44859999418258667</v>
      </c>
      <c r="AN223" s="16">
        <v>0.97409999370574951</v>
      </c>
      <c r="AO223" s="16">
        <v>0.93629997968673706</v>
      </c>
      <c r="AP223" s="16">
        <v>0.12110000103712082</v>
      </c>
      <c r="AQ223" s="16">
        <v>0.29039999842643738</v>
      </c>
      <c r="AR223" s="16">
        <v>0.79860001802444458</v>
      </c>
      <c r="AS223" s="16">
        <v>0.6632000207901001</v>
      </c>
      <c r="AT223" s="16">
        <v>0.58899998664855957</v>
      </c>
      <c r="AU223" s="16">
        <v>0.1906999945640564</v>
      </c>
      <c r="AV223" s="16">
        <v>0.4359000027179718</v>
      </c>
      <c r="AW223" s="16">
        <v>0.98710000514984131</v>
      </c>
      <c r="AX223" s="16">
        <v>0.16040000319480896</v>
      </c>
      <c r="AY223" s="16">
        <v>9.6799999475479126E-2</v>
      </c>
      <c r="AZ223" s="16">
        <v>0.1062999963760376</v>
      </c>
      <c r="BA223" s="16">
        <v>5.9000000357627869E-2</v>
      </c>
      <c r="BB223" s="16">
        <v>0.94499999284744263</v>
      </c>
      <c r="BC223" s="16">
        <v>0.99229997396469116</v>
      </c>
      <c r="BU223" s="16">
        <v>0.55909997224807739</v>
      </c>
      <c r="BV223" s="16">
        <v>0.98879998922348022</v>
      </c>
      <c r="BW223" s="16">
        <v>0.47830000519752502</v>
      </c>
      <c r="BX223" s="16">
        <v>0.86169999837875366</v>
      </c>
      <c r="BY223" s="16">
        <v>0.59310001134872437</v>
      </c>
      <c r="BZ223" s="16">
        <v>0.44179999828338623</v>
      </c>
      <c r="CA223" s="16">
        <v>0.70450001955032349</v>
      </c>
      <c r="CB223" s="16">
        <v>0.6776999831199646</v>
      </c>
      <c r="CC223" s="16">
        <v>0.91210001707077026</v>
      </c>
      <c r="CD223" s="16">
        <v>0.43439999222755432</v>
      </c>
      <c r="CE223" s="16">
        <v>219</v>
      </c>
      <c r="CF223" s="16">
        <f t="shared" si="85"/>
        <v>74.013000000000005</v>
      </c>
      <c r="CG223" s="16">
        <f t="shared" si="93"/>
        <v>219</v>
      </c>
      <c r="CH223" s="16">
        <f t="shared" si="86"/>
        <v>0.87731684233713614</v>
      </c>
      <c r="CI223" s="16">
        <f t="shared" si="94"/>
        <v>0.12268315766286386</v>
      </c>
      <c r="CJ223" s="16">
        <f t="shared" si="88"/>
        <v>0.86390073919821186</v>
      </c>
      <c r="CK223" s="16">
        <f t="shared" si="95"/>
        <v>-121.12961517078932</v>
      </c>
      <c r="CL223" s="16">
        <f t="shared" si="90"/>
        <v>1.1426236349358816</v>
      </c>
      <c r="CM223" s="16">
        <v>0.12839999794960022</v>
      </c>
      <c r="CN223" s="16">
        <v>0.45120000839233398</v>
      </c>
      <c r="CO223" s="16">
        <v>0.70599997043609619</v>
      </c>
      <c r="CP223" s="16">
        <v>0.95899999141693115</v>
      </c>
      <c r="CQ223" s="16">
        <v>8.5000000894069672E-2</v>
      </c>
      <c r="CR223" s="16">
        <v>0.23970000445842743</v>
      </c>
      <c r="CS223" s="16">
        <v>0.6151999831199646</v>
      </c>
      <c r="CT223" s="16">
        <v>0.65759998559951782</v>
      </c>
      <c r="CU223" s="16">
        <v>0.96119999885559082</v>
      </c>
      <c r="CV223" s="16">
        <v>0.94529998302459717</v>
      </c>
    </row>
    <row r="224" spans="22:100" x14ac:dyDescent="0.35">
      <c r="V224" s="16">
        <v>220</v>
      </c>
      <c r="W224" s="16">
        <f t="shared" si="91"/>
        <v>73.997</v>
      </c>
      <c r="X224" s="16">
        <f t="shared" si="83"/>
        <v>0</v>
      </c>
      <c r="Y224" s="16">
        <f t="shared" si="84"/>
        <v>0</v>
      </c>
      <c r="AK224" s="27"/>
      <c r="AL224" s="27">
        <f>IF($F$48="","",$F$48)</f>
        <v>73.997</v>
      </c>
      <c r="AM224" s="16">
        <v>0.74550002813339233</v>
      </c>
      <c r="AN224" s="16">
        <v>0.77460002899169922</v>
      </c>
      <c r="AO224" s="16">
        <v>0.3361000120639801</v>
      </c>
      <c r="AP224" s="16">
        <v>0.89310002326965332</v>
      </c>
      <c r="AQ224" s="16">
        <v>0.93459999561309814</v>
      </c>
      <c r="AR224" s="16">
        <v>0.36010000109672546</v>
      </c>
      <c r="AS224" s="16">
        <v>0.37189999222755432</v>
      </c>
      <c r="AT224" s="16">
        <v>0.6590999960899353</v>
      </c>
      <c r="AU224" s="16">
        <v>0.26679998636245728</v>
      </c>
      <c r="AV224" s="16">
        <v>0.72289997339248657</v>
      </c>
      <c r="AW224" s="16">
        <v>0.45429998636245728</v>
      </c>
      <c r="AX224" s="16">
        <v>0.14830000698566437</v>
      </c>
      <c r="AY224" s="16">
        <v>0.83950001001358032</v>
      </c>
      <c r="AZ224" s="16">
        <v>0.13410000503063202</v>
      </c>
      <c r="BA224" s="16">
        <v>8.3499997854232788E-2</v>
      </c>
      <c r="BB224" s="16">
        <v>0.92309999465942383</v>
      </c>
      <c r="BC224" s="16">
        <v>0.77819997072219849</v>
      </c>
      <c r="BU224" s="16">
        <v>0.64960002899169922</v>
      </c>
      <c r="BV224" s="16">
        <v>0.61089998483657837</v>
      </c>
      <c r="BW224" s="16">
        <v>0.80669999122619629</v>
      </c>
      <c r="BX224" s="16">
        <v>0.66759997606277466</v>
      </c>
      <c r="BY224" s="16">
        <v>0.6776999831199646</v>
      </c>
      <c r="BZ224" s="16">
        <v>5.6099999696016312E-2</v>
      </c>
      <c r="CA224" s="16">
        <v>0.13249999284744263</v>
      </c>
      <c r="CB224" s="16">
        <v>0.9560999870300293</v>
      </c>
      <c r="CC224" s="16">
        <v>0.26469999551773071</v>
      </c>
      <c r="CD224" s="16">
        <v>0.18790000677108765</v>
      </c>
      <c r="CE224" s="16">
        <v>220</v>
      </c>
      <c r="CF224" s="16">
        <f t="shared" si="85"/>
        <v>74.013000000000005</v>
      </c>
      <c r="CG224" s="16">
        <f t="shared" si="93"/>
        <v>220</v>
      </c>
      <c r="CH224" s="16">
        <f t="shared" si="86"/>
        <v>0.87731684233713614</v>
      </c>
      <c r="CI224" s="16">
        <f t="shared" si="94"/>
        <v>0.12268315766286386</v>
      </c>
      <c r="CJ224" s="16">
        <f t="shared" si="88"/>
        <v>0.86390073919821186</v>
      </c>
      <c r="CK224" s="16">
        <f t="shared" si="95"/>
        <v>-121.68398411893939</v>
      </c>
      <c r="CL224" s="16">
        <f t="shared" si="90"/>
        <v>1.162068435277622</v>
      </c>
      <c r="CM224" s="16">
        <v>0.30860000848770142</v>
      </c>
      <c r="CN224" s="16">
        <v>0.96319997310638428</v>
      </c>
      <c r="CO224" s="16">
        <v>0.8871999979019165</v>
      </c>
      <c r="CP224" s="16">
        <v>0.63899999856948853</v>
      </c>
      <c r="CQ224" s="16">
        <v>0.24959999322891235</v>
      </c>
      <c r="CR224" s="16">
        <v>0.50760000944137573</v>
      </c>
      <c r="CS224" s="16">
        <v>0.40169999003410339</v>
      </c>
      <c r="CT224" s="16">
        <v>0.90230000019073486</v>
      </c>
      <c r="CU224" s="16">
        <v>0.28909999132156372</v>
      </c>
      <c r="CV224" s="16">
        <v>0.15109999477863312</v>
      </c>
    </row>
    <row r="225" spans="22:100" x14ac:dyDescent="0.35">
      <c r="V225" s="27">
        <v>221</v>
      </c>
      <c r="W225" s="16">
        <f t="shared" si="91"/>
        <v>74</v>
      </c>
      <c r="X225" s="16">
        <f t="shared" si="83"/>
        <v>0</v>
      </c>
      <c r="Y225" s="16">
        <f t="shared" si="84"/>
        <v>0</v>
      </c>
      <c r="AK225" s="27" t="s">
        <v>131</v>
      </c>
      <c r="AL225" s="27">
        <f>IF($B$49="","",$B$49)</f>
        <v>74</v>
      </c>
      <c r="AM225" s="16">
        <v>0.43529999256134033</v>
      </c>
      <c r="AN225" s="16">
        <v>0.15919999778270721</v>
      </c>
      <c r="AO225" s="16">
        <v>0.69510000944137573</v>
      </c>
      <c r="AP225" s="16">
        <v>0.65179997682571411</v>
      </c>
      <c r="AQ225" s="16">
        <v>2.6000000536441803E-2</v>
      </c>
      <c r="AR225" s="16">
        <v>0.3580000102519989</v>
      </c>
      <c r="AS225" s="16">
        <v>0.43610000610351563</v>
      </c>
      <c r="AT225" s="16">
        <v>0.66740000247955322</v>
      </c>
      <c r="AU225" s="16">
        <v>0.51389998197555542</v>
      </c>
      <c r="AV225" s="16">
        <v>0.54119998216629028</v>
      </c>
      <c r="AW225" s="16">
        <v>0.19619999825954437</v>
      </c>
      <c r="AX225" s="16">
        <v>0.70779997110366821</v>
      </c>
      <c r="AY225" s="16">
        <v>0.68110001087188721</v>
      </c>
      <c r="AZ225" s="16">
        <v>0.42460000514984131</v>
      </c>
      <c r="BA225" s="16">
        <v>0.64090001583099365</v>
      </c>
      <c r="BB225" s="16">
        <v>0.33869999647140503</v>
      </c>
      <c r="BC225" s="16">
        <v>0.1429000049829483</v>
      </c>
      <c r="BU225" s="16">
        <v>9.9699996411800385E-2</v>
      </c>
      <c r="BV225" s="16">
        <v>0.14319999516010284</v>
      </c>
      <c r="BW225" s="16">
        <v>0.43689998984336853</v>
      </c>
      <c r="BX225" s="16">
        <v>0.47119998931884766</v>
      </c>
      <c r="BY225" s="16">
        <v>5.9399999678134918E-2</v>
      </c>
      <c r="BZ225" s="16">
        <v>0.9089999794960022</v>
      </c>
      <c r="CA225" s="16">
        <v>0.45509999990463257</v>
      </c>
      <c r="CB225" s="16">
        <v>0.71939998865127563</v>
      </c>
      <c r="CC225" s="16">
        <v>0.6557999849319458</v>
      </c>
      <c r="CD225" s="16">
        <v>0.3465999960899353</v>
      </c>
      <c r="CE225" s="16">
        <v>221</v>
      </c>
      <c r="CF225" s="16">
        <f t="shared" si="85"/>
        <v>74.013999999999996</v>
      </c>
      <c r="CG225" s="16">
        <f t="shared" si="93"/>
        <v>221</v>
      </c>
      <c r="CH225" s="16">
        <f t="shared" si="86"/>
        <v>0.89615185906413508</v>
      </c>
      <c r="CI225" s="16">
        <f t="shared" si="94"/>
        <v>0.10384814093586492</v>
      </c>
      <c r="CJ225" s="16">
        <f t="shared" si="88"/>
        <v>0.88420266443388729</v>
      </c>
      <c r="CK225" s="16">
        <f t="shared" si="95"/>
        <v>-102.62704114624266</v>
      </c>
      <c r="CL225" s="16">
        <f t="shared" si="90"/>
        <v>1.1819628363122647</v>
      </c>
      <c r="CM225" s="16">
        <v>0.7117999792098999</v>
      </c>
      <c r="CN225" s="16">
        <v>0.49050000309944153</v>
      </c>
      <c r="CO225" s="16">
        <v>0.96859997510910034</v>
      </c>
      <c r="CP225" s="16">
        <v>0.77960002422332764</v>
      </c>
      <c r="CQ225" s="16">
        <v>0.54879999160766602</v>
      </c>
      <c r="CR225" s="16">
        <v>0.82150000333786011</v>
      </c>
      <c r="CS225" s="16">
        <v>0.69940000772476196</v>
      </c>
      <c r="CT225" s="16">
        <v>0.66530001163482666</v>
      </c>
      <c r="CU225" s="16">
        <v>0.9067000150680542</v>
      </c>
      <c r="CV225" s="16">
        <v>0.95340001583099365</v>
      </c>
    </row>
    <row r="226" spans="22:100" x14ac:dyDescent="0.35">
      <c r="V226" s="16">
        <v>222</v>
      </c>
      <c r="W226" s="16">
        <f t="shared" si="91"/>
        <v>74.010000000000005</v>
      </c>
      <c r="X226" s="16">
        <f t="shared" si="83"/>
        <v>0</v>
      </c>
      <c r="Y226" s="16">
        <f t="shared" si="84"/>
        <v>0</v>
      </c>
      <c r="AL226" s="27">
        <f>IF($C$49="","",$C$49)</f>
        <v>74.010000000000005</v>
      </c>
      <c r="AM226" s="16">
        <v>0.93790000677108765</v>
      </c>
      <c r="AN226" s="16">
        <v>0.29789999127388</v>
      </c>
      <c r="AO226" s="16">
        <v>0.21500000357627869</v>
      </c>
      <c r="AP226" s="16">
        <v>0.65939998626708984</v>
      </c>
      <c r="AQ226" s="16">
        <v>0.17649999260902405</v>
      </c>
      <c r="AR226" s="16">
        <v>0.76179999113082886</v>
      </c>
      <c r="AS226" s="16">
        <v>0.53359997272491455</v>
      </c>
      <c r="AT226" s="16">
        <v>0.82319998741149902</v>
      </c>
      <c r="AU226" s="16">
        <v>0.57719999551773071</v>
      </c>
      <c r="AV226" s="16">
        <v>0.13439999520778656</v>
      </c>
      <c r="AW226" s="16">
        <v>0.94239997863769531</v>
      </c>
      <c r="AX226" s="16">
        <v>0.26669999957084656</v>
      </c>
      <c r="AY226" s="16">
        <v>0.48600000143051147</v>
      </c>
      <c r="AZ226" s="16">
        <v>0.93940001726150513</v>
      </c>
      <c r="BA226" s="16">
        <v>0.18289999663829803</v>
      </c>
      <c r="BB226" s="16">
        <v>0.8288000226020813</v>
      </c>
      <c r="BC226" s="16">
        <v>0.19949999451637268</v>
      </c>
      <c r="BU226" s="16">
        <v>0.30169999599456787</v>
      </c>
      <c r="BV226" s="16">
        <v>0.27639999985694885</v>
      </c>
      <c r="BW226" s="16">
        <v>0.69459998607635498</v>
      </c>
      <c r="BX226" s="16">
        <v>0.10019999742507935</v>
      </c>
      <c r="BY226" s="16">
        <v>0.84060001373291016</v>
      </c>
      <c r="BZ226" s="16">
        <v>0.93529999256134033</v>
      </c>
      <c r="CA226" s="16">
        <v>0.14100000262260437</v>
      </c>
      <c r="CB226" s="16">
        <v>0.74159997701644897</v>
      </c>
      <c r="CC226" s="16">
        <v>0.22419999539852142</v>
      </c>
      <c r="CD226" s="16">
        <v>0.11089999973773956</v>
      </c>
      <c r="CE226" s="16">
        <v>222</v>
      </c>
      <c r="CF226" s="16">
        <f t="shared" si="85"/>
        <v>74.013999999999996</v>
      </c>
      <c r="CG226" s="16">
        <f t="shared" si="93"/>
        <v>222</v>
      </c>
      <c r="CH226" s="16">
        <f t="shared" si="86"/>
        <v>0.89615185906413508</v>
      </c>
      <c r="CI226" s="16">
        <f t="shared" si="94"/>
        <v>0.10384814093586492</v>
      </c>
      <c r="CJ226" s="16">
        <f t="shared" si="88"/>
        <v>0.88420266443388729</v>
      </c>
      <c r="CK226" s="16">
        <f t="shared" si="95"/>
        <v>-103.09246990427552</v>
      </c>
      <c r="CL226" s="16">
        <f t="shared" si="90"/>
        <v>1.2023363810571166</v>
      </c>
      <c r="CM226" s="16">
        <v>0.88520002365112305</v>
      </c>
      <c r="CN226" s="16">
        <v>0.94679999351501465</v>
      </c>
      <c r="CO226" s="16">
        <v>0.54540002346038818</v>
      </c>
      <c r="CP226" s="16">
        <v>0.58700001239776611</v>
      </c>
      <c r="CQ226" s="16">
        <v>0.38769999146461487</v>
      </c>
      <c r="CR226" s="16">
        <v>0.89679998159408569</v>
      </c>
      <c r="CS226" s="16">
        <v>0.57370001077651978</v>
      </c>
      <c r="CT226" s="16">
        <v>0.11749999970197678</v>
      </c>
      <c r="CU226" s="16">
        <v>0.1996999979019165</v>
      </c>
      <c r="CV226" s="16">
        <v>0.5</v>
      </c>
    </row>
    <row r="227" spans="22:100" x14ac:dyDescent="0.35">
      <c r="V227" s="27">
        <v>223</v>
      </c>
      <c r="W227" s="16">
        <f t="shared" si="91"/>
        <v>74.013000000000005</v>
      </c>
      <c r="X227" s="16">
        <f t="shared" si="83"/>
        <v>0</v>
      </c>
      <c r="Y227" s="16">
        <f t="shared" si="84"/>
        <v>0</v>
      </c>
      <c r="AK227" s="27"/>
      <c r="AL227" s="27">
        <f>IF($D$49="","",$D$49)</f>
        <v>74.013000000000005</v>
      </c>
      <c r="AM227" s="16">
        <v>0.89620000123977661</v>
      </c>
      <c r="AN227" s="16">
        <v>4.0000001899898052E-3</v>
      </c>
      <c r="AO227" s="16">
        <v>0.22910000383853912</v>
      </c>
      <c r="AP227" s="16">
        <v>0.59560000896453857</v>
      </c>
      <c r="AQ227" s="16">
        <v>0.30770000815391541</v>
      </c>
      <c r="AR227" s="16">
        <v>0.92390000820159912</v>
      </c>
      <c r="AS227" s="16">
        <v>0.25569999217987061</v>
      </c>
      <c r="AT227" s="16">
        <v>0.40669998526573181</v>
      </c>
      <c r="AU227" s="16">
        <v>0.45199999213218689</v>
      </c>
      <c r="AV227" s="16">
        <v>8.8999997824430466E-3</v>
      </c>
      <c r="AW227" s="16">
        <v>0.69709998369216919</v>
      </c>
      <c r="AX227" s="16">
        <v>0.24300000071525574</v>
      </c>
      <c r="AY227" s="16">
        <v>0.7117999792098999</v>
      </c>
      <c r="AZ227" s="16">
        <v>0.17299999296665192</v>
      </c>
      <c r="BA227" s="16">
        <v>0.62400001287460327</v>
      </c>
      <c r="BB227" s="16">
        <v>0.4544999897480011</v>
      </c>
      <c r="BC227" s="16">
        <v>0.34999999403953552</v>
      </c>
      <c r="BU227" s="16">
        <v>0.22450000047683716</v>
      </c>
      <c r="BV227" s="16">
        <v>0.78329998254776001</v>
      </c>
      <c r="BW227" s="16">
        <v>0.22310000658035278</v>
      </c>
      <c r="BX227" s="16">
        <v>0.74199998378753662</v>
      </c>
      <c r="BY227" s="16">
        <v>0.10790000110864639</v>
      </c>
      <c r="BZ227" s="16">
        <v>0.93010002374649048</v>
      </c>
      <c r="CA227" s="16">
        <v>0.64149999618530273</v>
      </c>
      <c r="CB227" s="16">
        <v>0.16110000014305115</v>
      </c>
      <c r="CC227" s="16">
        <v>7.850000262260437E-2</v>
      </c>
      <c r="CD227" s="16">
        <v>0.58499997854232788</v>
      </c>
      <c r="CE227" s="16">
        <v>223</v>
      </c>
      <c r="CF227" s="16">
        <f t="shared" si="85"/>
        <v>74.013999999999996</v>
      </c>
      <c r="CG227" s="16">
        <f t="shared" si="93"/>
        <v>223</v>
      </c>
      <c r="CH227" s="16">
        <f t="shared" si="86"/>
        <v>0.89615185906413508</v>
      </c>
      <c r="CI227" s="16">
        <f t="shared" si="94"/>
        <v>0.10384814093586492</v>
      </c>
      <c r="CJ227" s="16">
        <f t="shared" si="88"/>
        <v>0.88420266443388729</v>
      </c>
      <c r="CK227" s="16">
        <f t="shared" si="95"/>
        <v>-103.55789866230836</v>
      </c>
      <c r="CL227" s="16">
        <f t="shared" si="90"/>
        <v>1.2232216079302056</v>
      </c>
      <c r="CM227" s="16">
        <v>0.22669999301433563</v>
      </c>
      <c r="CN227" s="16">
        <v>5.4000001400709152E-3</v>
      </c>
      <c r="CO227" s="16">
        <v>0.99610000848770142</v>
      </c>
      <c r="CP227" s="16">
        <v>0.73089998960494995</v>
      </c>
      <c r="CQ227" s="16">
        <v>0.34299999475479126</v>
      </c>
      <c r="CR227" s="16">
        <v>0.24439999461174011</v>
      </c>
      <c r="CS227" s="16">
        <v>0.76459997892379761</v>
      </c>
      <c r="CT227" s="16">
        <v>0.21860000491142273</v>
      </c>
      <c r="CU227" s="16">
        <v>0.75040000677108765</v>
      </c>
      <c r="CV227" s="16">
        <v>0.66119998693466187</v>
      </c>
    </row>
    <row r="228" spans="22:100" x14ac:dyDescent="0.35">
      <c r="V228" s="16">
        <v>224</v>
      </c>
      <c r="W228" s="16">
        <f t="shared" si="91"/>
        <v>74.02</v>
      </c>
      <c r="X228" s="16">
        <f t="shared" si="83"/>
        <v>0</v>
      </c>
      <c r="Y228" s="16">
        <f t="shared" si="84"/>
        <v>0</v>
      </c>
      <c r="AK228" s="27"/>
      <c r="AL228" s="27">
        <f>IF($E$49="","",$E$49)</f>
        <v>74.02</v>
      </c>
      <c r="AM228" s="16">
        <v>0.8475000262260437</v>
      </c>
      <c r="AN228" s="16">
        <v>0.22020000219345093</v>
      </c>
      <c r="AO228" s="16">
        <v>0.24469999969005585</v>
      </c>
      <c r="AP228" s="16">
        <v>0.93040001392364502</v>
      </c>
      <c r="AQ228" s="16">
        <v>3.3300001174211502E-2</v>
      </c>
      <c r="AR228" s="16">
        <v>0.93239998817443848</v>
      </c>
      <c r="AS228" s="16">
        <v>0.54879999160766602</v>
      </c>
      <c r="AT228" s="16">
        <v>0.94630002975463867</v>
      </c>
      <c r="AU228" s="16">
        <v>0.45159998536109924</v>
      </c>
      <c r="AV228" s="16">
        <v>0.52939999103546143</v>
      </c>
      <c r="AW228" s="16">
        <v>0.45260000228881836</v>
      </c>
      <c r="AX228" s="16">
        <v>0.40119999647140503</v>
      </c>
      <c r="AY228" s="16">
        <v>0.83829998970031738</v>
      </c>
      <c r="AZ228" s="16">
        <v>0.36579999327659607</v>
      </c>
      <c r="BA228" s="16">
        <v>0.20419999957084656</v>
      </c>
      <c r="BB228" s="16">
        <v>0.61309999227523804</v>
      </c>
      <c r="BC228" s="16">
        <v>5.1199998706579208E-2</v>
      </c>
      <c r="BU228" s="16">
        <v>0.14409999549388885</v>
      </c>
      <c r="BV228" s="16">
        <v>0.82800000905990601</v>
      </c>
      <c r="BW228" s="16">
        <v>0.55330002307891846</v>
      </c>
      <c r="BX228" s="16">
        <v>0.73379999399185181</v>
      </c>
      <c r="BY228" s="16">
        <v>6.0600001364946365E-2</v>
      </c>
      <c r="BZ228" s="16">
        <v>0.66280001401901245</v>
      </c>
      <c r="CA228" s="16">
        <v>0.5461999773979187</v>
      </c>
      <c r="CB228" s="16">
        <v>0.51319998502731323</v>
      </c>
      <c r="CC228" s="16">
        <v>0.69840002059936523</v>
      </c>
      <c r="CD228" s="16">
        <v>7.1800000965595245E-2</v>
      </c>
      <c r="CE228" s="16">
        <v>224</v>
      </c>
      <c r="CF228" s="16">
        <f t="shared" si="85"/>
        <v>74.013999999999996</v>
      </c>
      <c r="CG228" s="16">
        <f t="shared" si="93"/>
        <v>224</v>
      </c>
      <c r="CH228" s="16">
        <f t="shared" si="86"/>
        <v>0.89615185906413508</v>
      </c>
      <c r="CI228" s="16">
        <f t="shared" si="94"/>
        <v>0.10384814093586492</v>
      </c>
      <c r="CJ228" s="16">
        <f t="shared" si="88"/>
        <v>0.88420266443388729</v>
      </c>
      <c r="CK228" s="16">
        <f t="shared" si="95"/>
        <v>-104.0233274203412</v>
      </c>
      <c r="CL228" s="16">
        <f t="shared" si="90"/>
        <v>1.2446544777696238</v>
      </c>
      <c r="CM228" s="16">
        <v>0.60170000791549683</v>
      </c>
      <c r="CN228" s="16">
        <v>0.74930000305175781</v>
      </c>
      <c r="CO228" s="16">
        <v>3.229999914765358E-2</v>
      </c>
      <c r="CP228" s="16">
        <v>0.19349999725818634</v>
      </c>
      <c r="CQ228" s="16">
        <v>0.11680000275373459</v>
      </c>
      <c r="CR228" s="16">
        <v>0.81360000371932983</v>
      </c>
      <c r="CS228" s="16">
        <v>0.26050001382827759</v>
      </c>
      <c r="CT228" s="16">
        <v>0.49540001153945923</v>
      </c>
      <c r="CU228" s="16">
        <v>0.50120002031326294</v>
      </c>
      <c r="CV228" s="16">
        <v>3.9400000125169754E-2</v>
      </c>
    </row>
    <row r="229" spans="22:100" x14ac:dyDescent="0.35">
      <c r="V229" s="27">
        <v>225</v>
      </c>
      <c r="W229" s="16">
        <f t="shared" si="91"/>
        <v>74.003</v>
      </c>
      <c r="X229" s="16">
        <f t="shared" si="83"/>
        <v>0</v>
      </c>
      <c r="Y229" s="16">
        <f t="shared" si="84"/>
        <v>0</v>
      </c>
      <c r="AK229" s="27"/>
      <c r="AL229" s="27">
        <f>IF($F$49="","",$F$49)</f>
        <v>74.003</v>
      </c>
      <c r="AM229" s="16">
        <v>0.69559997320175171</v>
      </c>
      <c r="AN229" s="16">
        <v>0.10249999910593033</v>
      </c>
      <c r="AO229" s="16">
        <v>0.19310000538825989</v>
      </c>
      <c r="AP229" s="16">
        <v>0.67510002851486206</v>
      </c>
      <c r="AQ229" s="16">
        <v>0.90499997138977051</v>
      </c>
      <c r="AR229" s="16">
        <v>0.37479999661445618</v>
      </c>
      <c r="AS229" s="16">
        <v>0.92430001497268677</v>
      </c>
      <c r="AT229" s="16">
        <v>8.7099999189376831E-2</v>
      </c>
      <c r="AU229" s="16">
        <v>0.10180000215768814</v>
      </c>
      <c r="AV229" s="16">
        <v>0.73600000143051147</v>
      </c>
      <c r="AW229" s="16">
        <v>0.23649999499320984</v>
      </c>
      <c r="AX229" s="16">
        <v>0.21330000460147858</v>
      </c>
      <c r="AY229" s="16">
        <v>0.7849000096321106</v>
      </c>
      <c r="AZ229" s="16">
        <v>0.75129997730255127</v>
      </c>
      <c r="BA229" s="16">
        <v>0.24639999866485596</v>
      </c>
      <c r="BB229" s="16">
        <v>0.26600000262260437</v>
      </c>
      <c r="BC229" s="16">
        <v>0.63020002841949463</v>
      </c>
      <c r="BU229" s="16">
        <v>8.0499999225139618E-2</v>
      </c>
      <c r="BV229" s="16">
        <v>0.15530000627040863</v>
      </c>
      <c r="BW229" s="16">
        <v>3.6499999463558197E-2</v>
      </c>
      <c r="BX229" s="16">
        <v>0.26350000500679016</v>
      </c>
      <c r="BY229" s="16">
        <v>0.4083000123500824</v>
      </c>
      <c r="BZ229" s="16">
        <v>0.18389999866485596</v>
      </c>
      <c r="CA229" s="16">
        <v>0.16509999334812164</v>
      </c>
      <c r="CB229" s="16">
        <v>0.48559999465942383</v>
      </c>
      <c r="CC229" s="16">
        <v>0.16910000145435333</v>
      </c>
      <c r="CD229" s="16">
        <v>0.87040001153945923</v>
      </c>
      <c r="CE229" s="16">
        <v>225</v>
      </c>
      <c r="CF229" s="16">
        <f t="shared" si="85"/>
        <v>74.013999999999996</v>
      </c>
      <c r="CG229" s="16">
        <f t="shared" si="93"/>
        <v>225</v>
      </c>
      <c r="CH229" s="16">
        <f t="shared" si="86"/>
        <v>0.89615185906413508</v>
      </c>
      <c r="CI229" s="16">
        <f t="shared" si="94"/>
        <v>0.10384814093586492</v>
      </c>
      <c r="CJ229" s="16">
        <f t="shared" si="88"/>
        <v>0.9022550997001737</v>
      </c>
      <c r="CK229" s="16">
        <f t="shared" si="95"/>
        <v>-95.414016756934501</v>
      </c>
      <c r="CL229" s="16">
        <f t="shared" si="90"/>
        <v>1.2666748803823138</v>
      </c>
      <c r="CM229" s="16">
        <v>0.44839999079704285</v>
      </c>
      <c r="CN229" s="16">
        <v>0.8564000129699707</v>
      </c>
      <c r="CO229" s="16">
        <v>0.64380002021789551</v>
      </c>
      <c r="CP229" s="16">
        <v>0.93500000238418579</v>
      </c>
      <c r="CQ229" s="16">
        <v>3.9000000804662704E-2</v>
      </c>
      <c r="CR229" s="16">
        <v>0.9814000129699707</v>
      </c>
      <c r="CS229" s="16">
        <v>0.82889997959136963</v>
      </c>
      <c r="CT229" s="16">
        <v>0.95029997825622559</v>
      </c>
      <c r="CU229" s="16">
        <v>0.5317000150680542</v>
      </c>
      <c r="CV229" s="16">
        <v>0.13850000500679016</v>
      </c>
    </row>
    <row r="230" spans="22:100" x14ac:dyDescent="0.35">
      <c r="V230" s="16">
        <v>226</v>
      </c>
      <c r="W230" s="16">
        <f t="shared" si="91"/>
        <v>73.981999999999999</v>
      </c>
      <c r="X230" s="16">
        <f t="shared" si="83"/>
        <v>0</v>
      </c>
      <c r="Y230" s="16">
        <f t="shared" si="84"/>
        <v>0</v>
      </c>
      <c r="AK230" s="27" t="s">
        <v>132</v>
      </c>
      <c r="AL230" s="27">
        <f>IF($B$50="","",$B$50)</f>
        <v>73.981999999999999</v>
      </c>
      <c r="AM230" s="16">
        <v>0.70260000228881836</v>
      </c>
      <c r="AN230" s="16">
        <v>0.54439997673034668</v>
      </c>
      <c r="AO230" s="16">
        <v>0.35409998893737793</v>
      </c>
      <c r="AP230" s="16">
        <v>0.10689999908208847</v>
      </c>
      <c r="AQ230" s="16">
        <v>0.73989999294281006</v>
      </c>
      <c r="AR230" s="16">
        <v>0.85430002212524414</v>
      </c>
      <c r="AS230" s="16">
        <v>0.40779998898506165</v>
      </c>
      <c r="AT230" s="16">
        <v>0.24480000138282776</v>
      </c>
      <c r="AU230" s="16">
        <v>0.67890000343322754</v>
      </c>
      <c r="AV230" s="16">
        <v>0.22910000383853912</v>
      </c>
      <c r="AW230" s="16">
        <v>0.95850002765655518</v>
      </c>
      <c r="AX230" s="16">
        <v>0.81770002841949463</v>
      </c>
      <c r="AY230" s="16">
        <v>0.53560000658035278</v>
      </c>
      <c r="AZ230" s="16">
        <v>0.18269999325275421</v>
      </c>
      <c r="BA230" s="16">
        <v>0.77660000324249268</v>
      </c>
      <c r="BB230" s="16">
        <v>0.57639998197555542</v>
      </c>
      <c r="BC230" s="16">
        <v>0.87010002136230469</v>
      </c>
      <c r="BU230" s="16">
        <v>0.41040000319480896</v>
      </c>
      <c r="BV230" s="16">
        <v>0.7523999810218811</v>
      </c>
      <c r="BW230" s="16">
        <v>0.36000001430511475</v>
      </c>
      <c r="BX230" s="16">
        <v>0.32429999113082886</v>
      </c>
      <c r="BY230" s="16">
        <v>7.799999788403511E-3</v>
      </c>
      <c r="BZ230" s="16">
        <v>0.41580000519752502</v>
      </c>
      <c r="CA230" s="16">
        <v>0.25389999151229858</v>
      </c>
      <c r="CB230" s="16">
        <v>0.24040000140666962</v>
      </c>
      <c r="CC230" s="16">
        <v>0.71579998731613159</v>
      </c>
      <c r="CD230" s="16">
        <v>0.17280000448226929</v>
      </c>
      <c r="CE230" s="16">
        <v>226</v>
      </c>
      <c r="CF230" s="16">
        <f t="shared" si="85"/>
        <v>74.013999999999996</v>
      </c>
      <c r="CG230" s="16">
        <f t="shared" si="93"/>
        <v>226</v>
      </c>
      <c r="CH230" s="16">
        <f t="shared" si="86"/>
        <v>0.89615185906413508</v>
      </c>
      <c r="CI230" s="16">
        <f t="shared" si="94"/>
        <v>0.10384814093586492</v>
      </c>
      <c r="CJ230" s="16">
        <f t="shared" si="88"/>
        <v>0.9022550997001737</v>
      </c>
      <c r="CK230" s="16">
        <f t="shared" si="95"/>
        <v>-95.839023513090112</v>
      </c>
      <c r="CL230" s="16">
        <f t="shared" si="90"/>
        <v>1.2893272391896149</v>
      </c>
      <c r="CM230" s="16">
        <v>0.58950001001358032</v>
      </c>
      <c r="CN230" s="16">
        <v>0.66350001096725464</v>
      </c>
      <c r="CO230" s="16">
        <v>0.40659999847412109</v>
      </c>
      <c r="CP230" s="16">
        <v>0.46959999203681946</v>
      </c>
      <c r="CQ230" s="16">
        <v>0.8410000205039978</v>
      </c>
      <c r="CR230" s="16">
        <v>0.73360002040863037</v>
      </c>
      <c r="CS230" s="16">
        <v>0.97299998998641968</v>
      </c>
      <c r="CT230" s="16">
        <v>0.6906999945640564</v>
      </c>
      <c r="CU230" s="16">
        <v>0.66699999570846558</v>
      </c>
      <c r="CV230" s="16">
        <v>3.6899998784065247E-2</v>
      </c>
    </row>
    <row r="231" spans="22:100" x14ac:dyDescent="0.35">
      <c r="V231" s="27">
        <v>227</v>
      </c>
      <c r="W231" s="16">
        <f t="shared" si="91"/>
        <v>74.001000000000005</v>
      </c>
      <c r="X231" s="16">
        <f t="shared" si="83"/>
        <v>0</v>
      </c>
      <c r="Y231" s="16">
        <f t="shared" si="84"/>
        <v>0</v>
      </c>
      <c r="AL231" s="27">
        <f>IF($C$50="","",$C$50)</f>
        <v>74.001000000000005</v>
      </c>
      <c r="AM231" s="16">
        <v>0.96859997510910034</v>
      </c>
      <c r="AN231" s="16">
        <v>0.23739999532699585</v>
      </c>
      <c r="AO231" s="16">
        <v>0.67669999599456787</v>
      </c>
      <c r="AP231" s="16">
        <v>0.30910000205039978</v>
      </c>
      <c r="AQ231" s="16">
        <v>0.49889999628067017</v>
      </c>
      <c r="AR231" s="16">
        <v>0.8554999828338623</v>
      </c>
      <c r="AS231" s="16">
        <v>0.44459998607635498</v>
      </c>
      <c r="AT231" s="16">
        <v>0.38830000162124634</v>
      </c>
      <c r="AU231" s="16">
        <v>0.3619999885559082</v>
      </c>
      <c r="AV231" s="16">
        <v>0.21389999985694885</v>
      </c>
      <c r="AW231" s="16">
        <v>0.77710002660751343</v>
      </c>
      <c r="AX231" s="16">
        <v>0.41850000619888306</v>
      </c>
      <c r="AY231" s="16">
        <v>0.43869999051094055</v>
      </c>
      <c r="AZ231" s="16">
        <v>0.732200026512146</v>
      </c>
      <c r="BA231" s="16">
        <v>0.2273000031709671</v>
      </c>
      <c r="BB231" s="16">
        <v>0.30230000615119934</v>
      </c>
      <c r="BC231" s="16">
        <v>0.33349999785423279</v>
      </c>
      <c r="BU231" s="16">
        <v>0.37459999322891235</v>
      </c>
      <c r="BV231" s="16">
        <v>0.82649999856948853</v>
      </c>
      <c r="BW231" s="16">
        <v>0.11259999871253967</v>
      </c>
      <c r="BX231" s="16">
        <v>0.51660001277923584</v>
      </c>
      <c r="BY231" s="16">
        <v>0.95539999008178711</v>
      </c>
      <c r="BZ231" s="16">
        <v>0.3734000027179718</v>
      </c>
      <c r="CA231" s="16">
        <v>0.85420000553131104</v>
      </c>
      <c r="CB231" s="16">
        <v>0.39550000429153442</v>
      </c>
      <c r="CC231" s="16">
        <v>0.25749999284744263</v>
      </c>
      <c r="CD231" s="16">
        <v>0.90090000629425049</v>
      </c>
      <c r="CE231" s="16">
        <v>227</v>
      </c>
      <c r="CF231" s="16">
        <f t="shared" si="85"/>
        <v>74.015000000000001</v>
      </c>
      <c r="CG231" s="16">
        <f t="shared" si="93"/>
        <v>227</v>
      </c>
      <c r="CH231" s="16">
        <f t="shared" si="86"/>
        <v>0.91279557571364978</v>
      </c>
      <c r="CI231" s="16">
        <f t="shared" si="94"/>
        <v>8.7204424286350224E-2</v>
      </c>
      <c r="CJ231" s="16">
        <f t="shared" si="88"/>
        <v>0.9022550997001737</v>
      </c>
      <c r="CK231" s="16">
        <f t="shared" si="95"/>
        <v>-87.927893727930751</v>
      </c>
      <c r="CL231" s="16">
        <f t="shared" si="90"/>
        <v>1.3126612378203484</v>
      </c>
      <c r="CM231" s="16">
        <v>0.22010000050067902</v>
      </c>
      <c r="CN231" s="16">
        <v>0.70240002870559692</v>
      </c>
      <c r="CO231" s="16">
        <v>0.3732999861240387</v>
      </c>
      <c r="CP231" s="16">
        <v>0.69459998607635498</v>
      </c>
      <c r="CQ231" s="16">
        <v>0.66629999876022339</v>
      </c>
      <c r="CR231" s="16">
        <v>0.1315000057220459</v>
      </c>
      <c r="CS231" s="16">
        <v>3.2600000500679016E-2</v>
      </c>
      <c r="CT231" s="16">
        <v>0.12690000236034393</v>
      </c>
      <c r="CU231" s="16">
        <v>0.38830000162124634</v>
      </c>
      <c r="CV231" s="16">
        <v>0.15899999439716339</v>
      </c>
    </row>
    <row r="232" spans="22:100" x14ac:dyDescent="0.35">
      <c r="V232" s="16">
        <v>228</v>
      </c>
      <c r="W232" s="16">
        <f t="shared" si="91"/>
        <v>74.015000000000001</v>
      </c>
      <c r="X232" s="16">
        <f t="shared" si="83"/>
        <v>0</v>
      </c>
      <c r="Y232" s="16">
        <f t="shared" si="84"/>
        <v>0</v>
      </c>
      <c r="AK232" s="27"/>
      <c r="AL232" s="27">
        <f>IF($D$50="","",$D$50)</f>
        <v>74.015000000000001</v>
      </c>
      <c r="AM232" s="16">
        <v>0.61900001764297485</v>
      </c>
      <c r="AN232" s="16">
        <v>0.61009997129440308</v>
      </c>
      <c r="AO232" s="16">
        <v>0.46129998564720154</v>
      </c>
      <c r="AP232" s="16">
        <v>0.62190002202987671</v>
      </c>
      <c r="AQ232" s="16">
        <v>0.43479999899864197</v>
      </c>
      <c r="AR232" s="16">
        <v>0.79989999532699585</v>
      </c>
      <c r="AS232" s="16">
        <v>0.23109999299049377</v>
      </c>
      <c r="AT232" s="16">
        <v>0.54530000686645508</v>
      </c>
      <c r="AU232" s="16">
        <v>0.2167000025510788</v>
      </c>
      <c r="AV232" s="16">
        <v>4.8099998384714127E-2</v>
      </c>
      <c r="AW232" s="16">
        <v>0.95450001955032349</v>
      </c>
      <c r="AX232" s="16">
        <v>0.22089999914169312</v>
      </c>
      <c r="AY232" s="16">
        <v>0.90189999341964722</v>
      </c>
      <c r="AZ232" s="16">
        <v>0.10599999874830246</v>
      </c>
      <c r="BA232" s="16">
        <v>0.69029998779296875</v>
      </c>
      <c r="BB232" s="16">
        <v>0.53539997339248657</v>
      </c>
      <c r="BC232" s="16">
        <v>0.64329999685287476</v>
      </c>
      <c r="BU232" s="16">
        <v>0.44850000739097595</v>
      </c>
      <c r="BV232" s="16">
        <v>0.19359999895095825</v>
      </c>
      <c r="BW232" s="16">
        <v>0.12020000070333481</v>
      </c>
      <c r="BX232" s="16">
        <v>0.54240000247955322</v>
      </c>
      <c r="BY232" s="16">
        <v>0.60710000991821289</v>
      </c>
      <c r="BZ232" s="16">
        <v>0.60670000314712524</v>
      </c>
      <c r="CA232" s="16">
        <v>0.46410000324249268</v>
      </c>
      <c r="CB232" s="16">
        <v>1.1099999770522118E-2</v>
      </c>
      <c r="CC232" s="16">
        <v>0.95029997825622559</v>
      </c>
      <c r="CD232" s="16">
        <v>0.57929998636245728</v>
      </c>
      <c r="CE232" s="16">
        <v>228</v>
      </c>
      <c r="CF232" s="16">
        <f t="shared" si="85"/>
        <v>74.015000000000001</v>
      </c>
      <c r="CG232" s="16">
        <f t="shared" si="93"/>
        <v>228</v>
      </c>
      <c r="CH232" s="16">
        <f t="shared" si="86"/>
        <v>0.91279557571364978</v>
      </c>
      <c r="CI232" s="16">
        <f t="shared" si="94"/>
        <v>8.7204424286350224E-2</v>
      </c>
      <c r="CJ232" s="16">
        <f t="shared" si="88"/>
        <v>0.9022550997001737</v>
      </c>
      <c r="CK232" s="16">
        <f t="shared" si="95"/>
        <v>-88.316096349246109</v>
      </c>
      <c r="CL232" s="16">
        <f t="shared" si="90"/>
        <v>1.3367326995824331</v>
      </c>
      <c r="CM232" s="16">
        <v>0.78979998826980591</v>
      </c>
      <c r="CN232" s="16">
        <v>0.553600013256073</v>
      </c>
      <c r="CO232" s="16">
        <v>1.3399999588727951E-2</v>
      </c>
      <c r="CP232" s="16">
        <v>0.5680999755859375</v>
      </c>
      <c r="CQ232" s="16">
        <v>0.53939998149871826</v>
      </c>
      <c r="CR232" s="16">
        <v>0.40659999847412109</v>
      </c>
      <c r="CS232" s="16">
        <v>0.39890000224113464</v>
      </c>
      <c r="CT232" s="16">
        <v>0.8278999924659729</v>
      </c>
      <c r="CU232" s="16">
        <v>0.76120001077651978</v>
      </c>
      <c r="CV232" s="16">
        <v>0.98750001192092896</v>
      </c>
    </row>
    <row r="233" spans="22:100" x14ac:dyDescent="0.35">
      <c r="V233" s="27">
        <v>229</v>
      </c>
      <c r="W233" s="16">
        <f t="shared" si="91"/>
        <v>74.004999999999995</v>
      </c>
      <c r="X233" s="16">
        <f t="shared" si="83"/>
        <v>0</v>
      </c>
      <c r="Y233" s="16">
        <f t="shared" si="84"/>
        <v>0</v>
      </c>
      <c r="AK233" s="27"/>
      <c r="AL233" s="27">
        <f>IF($E$50="","",$E$50)</f>
        <v>74.004999999999995</v>
      </c>
      <c r="AM233" s="16">
        <v>0.16740000247955322</v>
      </c>
      <c r="AN233" s="16">
        <v>0.23929999768733978</v>
      </c>
      <c r="AO233" s="16">
        <v>0.62580001354217529</v>
      </c>
      <c r="AP233" s="16">
        <v>0.34709998965263367</v>
      </c>
      <c r="AQ233" s="16">
        <v>0.47819998860359192</v>
      </c>
      <c r="AR233" s="16">
        <v>0.3871999979019165</v>
      </c>
      <c r="AS233" s="16">
        <v>0.19120000302791595</v>
      </c>
      <c r="AT233" s="16">
        <v>0.87370002269744873</v>
      </c>
      <c r="AU233" s="16">
        <v>0.47979998588562012</v>
      </c>
      <c r="AV233" s="16">
        <v>0.88849997520446777</v>
      </c>
      <c r="AW233" s="16">
        <v>0.41909998655319214</v>
      </c>
      <c r="AX233" s="16">
        <v>0.24519999325275421</v>
      </c>
      <c r="AY233" s="16">
        <v>0.45059999823570251</v>
      </c>
      <c r="AZ233" s="16">
        <v>0.97049999237060547</v>
      </c>
      <c r="BA233" s="16">
        <v>0.43970000743865967</v>
      </c>
      <c r="BB233" s="16">
        <v>0.63279998302459717</v>
      </c>
      <c r="BC233" s="16">
        <v>0.18940000236034393</v>
      </c>
      <c r="BU233" s="16">
        <v>0.79490000009536743</v>
      </c>
      <c r="BV233" s="16">
        <v>0.41990000009536743</v>
      </c>
      <c r="BW233" s="16">
        <v>0.51980000734329224</v>
      </c>
      <c r="BX233" s="16">
        <v>0.48320001363754272</v>
      </c>
      <c r="BY233" s="16">
        <v>0.2410999983549118</v>
      </c>
      <c r="BZ233" s="16">
        <v>0.71039998531341553</v>
      </c>
      <c r="CA233" s="16">
        <v>1.080000028014183E-2</v>
      </c>
      <c r="CB233" s="16">
        <v>0.17249999940395355</v>
      </c>
      <c r="CC233" s="16">
        <v>0.93610000610351563</v>
      </c>
      <c r="CD233" s="16">
        <v>0.58649998903274536</v>
      </c>
      <c r="CE233" s="16">
        <v>229</v>
      </c>
      <c r="CF233" s="16">
        <f t="shared" si="85"/>
        <v>74.015000000000001</v>
      </c>
      <c r="CG233" s="16">
        <f t="shared" si="93"/>
        <v>229</v>
      </c>
      <c r="CH233" s="16">
        <f t="shared" si="86"/>
        <v>0.91279557571364978</v>
      </c>
      <c r="CI233" s="16">
        <f t="shared" si="94"/>
        <v>8.7204424286350224E-2</v>
      </c>
      <c r="CJ233" s="16">
        <f t="shared" si="88"/>
        <v>0.93201971722629207</v>
      </c>
      <c r="CK233" s="16">
        <f t="shared" si="95"/>
        <v>-73.871598690212124</v>
      </c>
      <c r="CL233" s="16">
        <f t="shared" si="90"/>
        <v>1.3616046603405663</v>
      </c>
      <c r="CM233" s="16">
        <v>0.74879997968673706</v>
      </c>
      <c r="CN233" s="16">
        <v>0.10909999907016754</v>
      </c>
      <c r="CO233" s="16">
        <v>0.9243999719619751</v>
      </c>
      <c r="CP233" s="16">
        <v>0.47729998826980591</v>
      </c>
      <c r="CQ233" s="16">
        <v>0.75929999351501465</v>
      </c>
      <c r="CR233" s="16">
        <v>0.27910000085830688</v>
      </c>
      <c r="CS233" s="16">
        <v>6.0100000351667404E-2</v>
      </c>
      <c r="CT233" s="16">
        <v>0.3831000030040741</v>
      </c>
      <c r="CU233" s="16">
        <v>0.35379999876022339</v>
      </c>
      <c r="CV233" s="16">
        <v>0.81029999256134033</v>
      </c>
    </row>
    <row r="234" spans="22:100" x14ac:dyDescent="0.35">
      <c r="V234" s="16">
        <v>230</v>
      </c>
      <c r="W234" s="16">
        <f t="shared" si="91"/>
        <v>73.995999999999995</v>
      </c>
      <c r="X234" s="16">
        <f t="shared" si="83"/>
        <v>0</v>
      </c>
      <c r="Y234" s="16">
        <f t="shared" si="84"/>
        <v>0</v>
      </c>
      <c r="AK234" s="27"/>
      <c r="AL234" s="27">
        <f>IF($F$50="","",$F$50)</f>
        <v>73.995999999999995</v>
      </c>
      <c r="AM234" s="16">
        <v>0.77240002155303955</v>
      </c>
      <c r="AN234" s="16">
        <v>0.57849997282028198</v>
      </c>
      <c r="AO234" s="16">
        <v>2.0600000396370888E-2</v>
      </c>
      <c r="AP234" s="16">
        <v>0.30019998550415039</v>
      </c>
      <c r="AQ234" s="16">
        <v>8.1399999558925629E-2</v>
      </c>
      <c r="AR234" s="16">
        <v>0.56590002775192261</v>
      </c>
      <c r="AS234" s="16">
        <v>0.56559997797012329</v>
      </c>
      <c r="AT234" s="16">
        <v>0.39399999380111694</v>
      </c>
      <c r="AU234" s="16">
        <v>0.86360001564025879</v>
      </c>
      <c r="AV234" s="16">
        <v>0.27810001373291016</v>
      </c>
      <c r="AW234" s="16">
        <v>0.5023999810218811</v>
      </c>
      <c r="AX234" s="16">
        <v>0.61309999227523804</v>
      </c>
      <c r="AY234" s="16">
        <v>0.36759999394416809</v>
      </c>
      <c r="AZ234" s="16">
        <v>0.53189998865127563</v>
      </c>
      <c r="BA234" s="16">
        <v>0.69340002536773682</v>
      </c>
      <c r="BB234" s="16">
        <v>0.43290001153945923</v>
      </c>
      <c r="BC234" s="16">
        <v>0.97970002889633179</v>
      </c>
      <c r="BU234" s="16">
        <v>0.26730000972747803</v>
      </c>
      <c r="BV234" s="16">
        <v>0.31209999322891235</v>
      </c>
      <c r="BW234" s="16">
        <v>0.7896999716758728</v>
      </c>
      <c r="BX234" s="16">
        <v>0.20839999616146088</v>
      </c>
      <c r="BY234" s="16">
        <v>0.33539998531341553</v>
      </c>
      <c r="BZ234" s="16">
        <v>0.99290001392364502</v>
      </c>
      <c r="CA234" s="16">
        <v>0.34229999780654907</v>
      </c>
      <c r="CB234" s="16">
        <v>1.5599999576807022E-2</v>
      </c>
      <c r="CC234" s="16">
        <v>0.76840001344680786</v>
      </c>
      <c r="CD234" s="16">
        <v>0.37950000166893005</v>
      </c>
      <c r="CE234" s="16">
        <v>230</v>
      </c>
      <c r="CF234" s="16">
        <f t="shared" si="85"/>
        <v>74.015000000000001</v>
      </c>
      <c r="CG234" s="16">
        <f t="shared" si="93"/>
        <v>230</v>
      </c>
      <c r="CH234" s="16">
        <f t="shared" si="86"/>
        <v>0.91279557571364978</v>
      </c>
      <c r="CI234" s="16">
        <f t="shared" si="94"/>
        <v>8.7204424286350224E-2</v>
      </c>
      <c r="CJ234" s="16">
        <f t="shared" si="88"/>
        <v>0.93201971722629207</v>
      </c>
      <c r="CK234" s="16">
        <f t="shared" si="95"/>
        <v>-74.194887962379354</v>
      </c>
      <c r="CL234" s="16">
        <f t="shared" si="90"/>
        <v>1.3873486884961121</v>
      </c>
      <c r="CM234" s="16">
        <v>0.37509998679161072</v>
      </c>
      <c r="CN234" s="16">
        <v>0.58950001001358032</v>
      </c>
      <c r="CO234" s="16">
        <v>0.28040000796318054</v>
      </c>
      <c r="CP234" s="16">
        <v>0.39269998669624329</v>
      </c>
      <c r="CQ234" s="16">
        <v>0.93830001354217529</v>
      </c>
      <c r="CR234" s="16">
        <v>0.34150001406669617</v>
      </c>
      <c r="CS234" s="16">
        <v>0.94950002431869507</v>
      </c>
      <c r="CT234" s="16">
        <v>0.86040002107620239</v>
      </c>
      <c r="CU234" s="16">
        <v>0.36070001125335693</v>
      </c>
      <c r="CV234" s="16">
        <v>0.84810000658035278</v>
      </c>
    </row>
    <row r="235" spans="22:100" x14ac:dyDescent="0.35">
      <c r="V235" s="27">
        <v>231</v>
      </c>
      <c r="W235" s="16">
        <f t="shared" si="91"/>
        <v>74.004000000000005</v>
      </c>
      <c r="X235" s="16">
        <f t="shared" si="83"/>
        <v>0</v>
      </c>
      <c r="Y235" s="16">
        <f t="shared" si="84"/>
        <v>0</v>
      </c>
      <c r="AK235" s="27" t="s">
        <v>133</v>
      </c>
      <c r="AL235" s="27">
        <f>IF($B$51="","",$B$51)</f>
        <v>74.004000000000005</v>
      </c>
      <c r="AM235" s="16">
        <v>0.35870000720024109</v>
      </c>
      <c r="AN235" s="16">
        <v>9.5899999141693115E-2</v>
      </c>
      <c r="AO235" s="16">
        <v>0.51480001211166382</v>
      </c>
      <c r="AP235" s="16">
        <v>5.3899999707937241E-2</v>
      </c>
      <c r="AQ235" s="16">
        <v>0.98659998178482056</v>
      </c>
      <c r="AR235" s="16">
        <v>0.72589999437332153</v>
      </c>
      <c r="AS235" s="16">
        <v>0.33289998769760132</v>
      </c>
      <c r="AT235" s="16">
        <v>0.7247999906539917</v>
      </c>
      <c r="AU235" s="16">
        <v>0.84799998998641968</v>
      </c>
      <c r="AV235" s="16">
        <v>0.76889997720718384</v>
      </c>
      <c r="AW235" s="16">
        <v>0.5723000168800354</v>
      </c>
      <c r="AX235" s="16">
        <v>0.15129999816417694</v>
      </c>
      <c r="AY235" s="16">
        <v>0.38440001010894775</v>
      </c>
      <c r="AZ235" s="16">
        <v>0.96299999952316284</v>
      </c>
      <c r="BA235" s="16">
        <v>0.83130002021789551</v>
      </c>
      <c r="BB235" s="16">
        <v>0.10109999775886536</v>
      </c>
      <c r="BC235" s="16">
        <v>0.60439997911453247</v>
      </c>
      <c r="BU235" s="16">
        <v>0.68290001153945923</v>
      </c>
      <c r="BV235" s="16">
        <v>0.59839999675750732</v>
      </c>
      <c r="BW235" s="16">
        <v>0.20659999549388885</v>
      </c>
      <c r="BX235" s="16">
        <v>0.50540000200271606</v>
      </c>
      <c r="BY235" s="16">
        <v>0.67619997262954712</v>
      </c>
      <c r="BZ235" s="16">
        <v>0.64999997615814209</v>
      </c>
      <c r="CA235" s="16">
        <v>0.20739999413490295</v>
      </c>
      <c r="CB235" s="16">
        <v>0.28670001029968262</v>
      </c>
      <c r="CC235" s="16">
        <v>0.23199999332427979</v>
      </c>
      <c r="CD235" s="16">
        <v>0.53380000591278076</v>
      </c>
      <c r="CE235" s="16">
        <v>231</v>
      </c>
      <c r="CF235" s="16">
        <f t="shared" si="85"/>
        <v>74.015000000000001</v>
      </c>
      <c r="CG235" s="16">
        <f t="shared" si="93"/>
        <v>231</v>
      </c>
      <c r="CH235" s="16">
        <f t="shared" si="86"/>
        <v>0.91279557571364978</v>
      </c>
      <c r="CI235" s="16">
        <f t="shared" si="94"/>
        <v>8.7204424286350224E-2</v>
      </c>
      <c r="CJ235" s="16">
        <f t="shared" si="88"/>
        <v>0.94399813321568771</v>
      </c>
      <c r="CK235" s="16">
        <f t="shared" si="95"/>
        <v>-68.631106582674406</v>
      </c>
      <c r="CL235" s="16">
        <f t="shared" si="90"/>
        <v>1.4140465240787261</v>
      </c>
      <c r="CM235" s="16">
        <v>0.15299999713897705</v>
      </c>
      <c r="CN235" s="16">
        <v>0.9089999794960022</v>
      </c>
      <c r="CO235" s="16">
        <v>0.23749999701976776</v>
      </c>
      <c r="CP235" s="16">
        <v>0.15039999783039093</v>
      </c>
      <c r="CQ235" s="16">
        <v>0.65399998426437378</v>
      </c>
      <c r="CR235" s="16">
        <v>0.60350000858306885</v>
      </c>
      <c r="CS235" s="16">
        <v>0.81139999628067017</v>
      </c>
      <c r="CT235" s="16">
        <v>0.7062000036239624</v>
      </c>
      <c r="CU235" s="16">
        <v>0.40380001068115234</v>
      </c>
      <c r="CV235" s="16">
        <v>0.35249999165534973</v>
      </c>
    </row>
    <row r="236" spans="22:100" x14ac:dyDescent="0.35">
      <c r="V236" s="16">
        <v>232</v>
      </c>
      <c r="W236" s="16">
        <f t="shared" si="91"/>
        <v>73.998999999999995</v>
      </c>
      <c r="X236" s="16">
        <f t="shared" si="83"/>
        <v>0</v>
      </c>
      <c r="Y236" s="16">
        <f t="shared" si="84"/>
        <v>0</v>
      </c>
      <c r="AL236" s="27">
        <f>IF($C$51="","",$C$51)</f>
        <v>73.998999999999995</v>
      </c>
      <c r="AM236" s="16">
        <v>0.81950002908706665</v>
      </c>
      <c r="AN236" s="16">
        <v>0.1664000004529953</v>
      </c>
      <c r="AO236" s="16">
        <v>0.81940001249313354</v>
      </c>
      <c r="AP236" s="16">
        <v>0.96729999780654907</v>
      </c>
      <c r="AQ236" s="16">
        <v>0.6403999924659729</v>
      </c>
      <c r="AR236" s="16">
        <v>0.95800000429153442</v>
      </c>
      <c r="AS236" s="16">
        <v>0.93209999799728394</v>
      </c>
      <c r="AT236" s="16">
        <v>0.41650000214576721</v>
      </c>
      <c r="AU236" s="16">
        <v>0.18070000410079956</v>
      </c>
      <c r="AV236" s="16">
        <v>0.92309999465942383</v>
      </c>
      <c r="AW236" s="16">
        <v>0.52810001373291016</v>
      </c>
      <c r="AX236" s="16">
        <v>0.40400001406669617</v>
      </c>
      <c r="AY236" s="16">
        <v>0.14129999279975891</v>
      </c>
      <c r="AZ236" s="16">
        <v>0.52209997177124023</v>
      </c>
      <c r="BA236" s="16">
        <v>0.53920000791549683</v>
      </c>
      <c r="BB236" s="16">
        <v>0.19720000028610229</v>
      </c>
      <c r="BC236" s="16">
        <v>0.53250002861022949</v>
      </c>
      <c r="BU236" s="16">
        <v>0.33379998803138733</v>
      </c>
      <c r="BV236" s="16">
        <v>0.89459997415542603</v>
      </c>
      <c r="BW236" s="16">
        <v>0.446399986743927</v>
      </c>
      <c r="BX236" s="16">
        <v>0.77640002965927124</v>
      </c>
      <c r="BY236" s="16">
        <v>0.76800000667572021</v>
      </c>
      <c r="BZ236" s="16">
        <v>3.5700000822544098E-2</v>
      </c>
      <c r="CA236" s="16">
        <v>0.94220000505447388</v>
      </c>
      <c r="CB236" s="16">
        <v>0.78130000829696655</v>
      </c>
      <c r="CC236" s="16">
        <v>0.52579998970031738</v>
      </c>
      <c r="CD236" s="16">
        <v>0.694100022315979</v>
      </c>
      <c r="CE236" s="16">
        <v>232</v>
      </c>
      <c r="CF236" s="16">
        <f t="shared" si="85"/>
        <v>74.015000000000001</v>
      </c>
      <c r="CG236" s="16">
        <f>IF(W236="","",1+CG235)</f>
        <v>232</v>
      </c>
      <c r="CH236" s="16">
        <f t="shared" si="86"/>
        <v>0.91279557571364978</v>
      </c>
      <c r="CI236" s="16">
        <f>IF(W236="","",1-CH236)</f>
        <v>8.7204424286350224E-2</v>
      </c>
      <c r="CJ236" s="16">
        <f t="shared" si="88"/>
        <v>0.94399813321568771</v>
      </c>
      <c r="CK236" s="16">
        <f>IF(W236="","",(2*CG236-1)*(LN(CJ236)+LN(CH236)))</f>
        <v>-68.928855418174081</v>
      </c>
      <c r="CL236" s="16">
        <f t="shared" si="90"/>
        <v>1.4417921348012672</v>
      </c>
      <c r="CM236" s="16">
        <v>0.42120000720024109</v>
      </c>
      <c r="CN236" s="16">
        <v>0.23109999299049377</v>
      </c>
      <c r="CO236" s="16">
        <v>0.76550000905990601</v>
      </c>
      <c r="CP236" s="16">
        <v>0.45759999752044678</v>
      </c>
      <c r="CQ236" s="16">
        <v>0.93290001153945923</v>
      </c>
      <c r="CR236" s="16">
        <v>0.54009997844696045</v>
      </c>
      <c r="CS236" s="16">
        <v>0.55659997463226318</v>
      </c>
      <c r="CT236" s="16">
        <v>0.18039999902248383</v>
      </c>
      <c r="CU236" s="16">
        <v>0.72680002450942993</v>
      </c>
      <c r="CV236" s="16">
        <v>0.52209997177124023</v>
      </c>
    </row>
    <row r="237" spans="22:100" x14ac:dyDescent="0.35">
      <c r="V237" s="27">
        <v>233</v>
      </c>
      <c r="W237" s="16">
        <f t="shared" si="91"/>
        <v>73.989999999999995</v>
      </c>
      <c r="X237" s="16">
        <f t="shared" si="83"/>
        <v>0</v>
      </c>
      <c r="Y237" s="16">
        <f t="shared" si="84"/>
        <v>0</v>
      </c>
      <c r="AK237" s="27"/>
      <c r="AL237" s="27">
        <f>IF($D$51="","",$D$51)</f>
        <v>73.989999999999995</v>
      </c>
      <c r="AM237" s="16">
        <v>0.77009999752044678</v>
      </c>
      <c r="AN237" s="16">
        <v>0.31150001287460327</v>
      </c>
      <c r="AO237" s="16">
        <v>0.26820001006126404</v>
      </c>
      <c r="AP237" s="16">
        <v>0.34330001473426819</v>
      </c>
      <c r="AQ237" s="16">
        <v>0.21969999372959137</v>
      </c>
      <c r="AR237" s="16">
        <v>0.47290000319480896</v>
      </c>
      <c r="AS237" s="16">
        <v>0.50400000810623169</v>
      </c>
      <c r="AT237" s="16">
        <v>0.72589999437332153</v>
      </c>
      <c r="AU237" s="16">
        <v>5.1800001412630081E-2</v>
      </c>
      <c r="AV237" s="16">
        <v>0.2872999906539917</v>
      </c>
      <c r="AW237" s="16">
        <v>0.3781999945640564</v>
      </c>
      <c r="AX237" s="16">
        <v>0.40049999952316284</v>
      </c>
      <c r="AY237" s="16">
        <v>0.38659998774528503</v>
      </c>
      <c r="AZ237" s="16">
        <v>0.45690000057220459</v>
      </c>
      <c r="BA237" s="16">
        <v>0.59729999303817749</v>
      </c>
      <c r="BB237" s="16">
        <v>0.80980002880096436</v>
      </c>
      <c r="BC237" s="16">
        <v>0.2085999995470047</v>
      </c>
      <c r="BU237" s="16">
        <v>0.955299973487854</v>
      </c>
      <c r="BV237" s="16">
        <v>0.2994999885559082</v>
      </c>
      <c r="BW237" s="16">
        <v>0.29829999804496765</v>
      </c>
      <c r="BX237" s="16">
        <v>0.39520001411437988</v>
      </c>
      <c r="BY237" s="16">
        <v>0.26240000128746033</v>
      </c>
      <c r="BZ237" s="16">
        <v>0.87470000982284546</v>
      </c>
      <c r="CA237" s="16">
        <v>0.33370000123977661</v>
      </c>
      <c r="CB237" s="16">
        <v>0.25609999895095825</v>
      </c>
      <c r="CC237" s="16">
        <v>2.8500000014901161E-2</v>
      </c>
      <c r="CD237" s="16">
        <v>0.77960002422332764</v>
      </c>
      <c r="CE237" s="16">
        <v>233</v>
      </c>
      <c r="CF237" s="16">
        <f t="shared" si="85"/>
        <v>74.015000000000001</v>
      </c>
      <c r="CG237" s="16">
        <f>IF(W237="","",1+CG236)</f>
        <v>233</v>
      </c>
      <c r="CH237" s="16">
        <f t="shared" si="86"/>
        <v>0.91279557571364978</v>
      </c>
      <c r="CI237" s="16">
        <f>IF(W237="","",1-CH237)</f>
        <v>8.7204424286350224E-2</v>
      </c>
      <c r="CJ237" s="16">
        <f t="shared" si="88"/>
        <v>0.94399813321568771</v>
      </c>
      <c r="CK237" s="16">
        <f>IF(W237="","",(2*CG237-1)*(LN(CJ237)+LN(CH237)))</f>
        <v>-69.226604253673756</v>
      </c>
      <c r="CL237" s="16">
        <f t="shared" si="90"/>
        <v>1.4706943239804933</v>
      </c>
      <c r="CM237" s="16">
        <v>0.25900000333786011</v>
      </c>
      <c r="CN237" s="16">
        <v>0.81050002574920654</v>
      </c>
      <c r="CO237" s="16">
        <v>0.62449997663497925</v>
      </c>
      <c r="CP237" s="16">
        <v>0.46459999680519104</v>
      </c>
      <c r="CQ237" s="16">
        <v>3.5300001502037048E-2</v>
      </c>
      <c r="CR237" s="16">
        <v>0.2378000020980835</v>
      </c>
      <c r="CS237" s="16">
        <v>0.32420000433921814</v>
      </c>
      <c r="CT237" s="16">
        <v>0.67030000686645508</v>
      </c>
      <c r="CU237" s="16">
        <v>0.7533000111579895</v>
      </c>
      <c r="CV237" s="16">
        <v>0.3278999924659729</v>
      </c>
    </row>
    <row r="238" spans="22:100" x14ac:dyDescent="0.35">
      <c r="V238" s="16">
        <v>234</v>
      </c>
      <c r="W238" s="16">
        <f t="shared" si="91"/>
        <v>74.006</v>
      </c>
      <c r="X238" s="16">
        <f t="shared" si="83"/>
        <v>0</v>
      </c>
      <c r="Y238" s="16">
        <f t="shared" si="84"/>
        <v>0</v>
      </c>
      <c r="AK238" s="27"/>
      <c r="AL238" s="27">
        <f>IF($E$51="","",$E$51)</f>
        <v>74.006</v>
      </c>
      <c r="AM238" s="16">
        <v>0.57069998979568481</v>
      </c>
      <c r="AN238" s="16">
        <v>0.63040000200271606</v>
      </c>
      <c r="AO238" s="16">
        <v>2.4599999189376831E-2</v>
      </c>
      <c r="AP238" s="16">
        <v>0.3091999888420105</v>
      </c>
      <c r="AQ238" s="16">
        <v>0.49129998683929443</v>
      </c>
      <c r="AR238" s="16">
        <v>0.52490001916885376</v>
      </c>
      <c r="AS238" s="16">
        <v>0.6216999888420105</v>
      </c>
      <c r="AT238" s="16">
        <v>0.92659997940063477</v>
      </c>
      <c r="AU238" s="16">
        <v>0.66390001773834229</v>
      </c>
      <c r="AV238" s="16">
        <v>0.18320000171661377</v>
      </c>
      <c r="AW238" s="16">
        <v>0.36869999766349792</v>
      </c>
      <c r="AX238" s="16">
        <v>0.76969999074935913</v>
      </c>
      <c r="AY238" s="16">
        <v>0.13189999759197235</v>
      </c>
      <c r="AZ238" s="16">
        <v>3.7200000137090683E-2</v>
      </c>
      <c r="BA238" s="16">
        <v>0.28240001201629639</v>
      </c>
      <c r="BB238" s="16">
        <v>0.85100001096725464</v>
      </c>
      <c r="BC238" s="16">
        <v>0.67030000686645508</v>
      </c>
      <c r="BU238" s="16">
        <v>0.61989998817443848</v>
      </c>
      <c r="BV238" s="16">
        <v>0.21289999783039093</v>
      </c>
      <c r="BW238" s="16">
        <v>0.71189999580383301</v>
      </c>
      <c r="BX238" s="16">
        <v>6.849999725818634E-2</v>
      </c>
      <c r="BY238" s="16">
        <v>0.37580001354217529</v>
      </c>
      <c r="BZ238" s="16">
        <v>0.50999999046325684</v>
      </c>
      <c r="CA238" s="16">
        <v>0.37650001049041748</v>
      </c>
      <c r="CB238" s="16">
        <v>0.6567000150680542</v>
      </c>
      <c r="CC238" s="16">
        <v>0.11420000344514847</v>
      </c>
      <c r="CD238" s="16">
        <v>3.5199999809265137E-2</v>
      </c>
      <c r="CE238" s="16">
        <v>234</v>
      </c>
      <c r="CF238" s="16">
        <f t="shared" si="85"/>
        <v>74.015000000000001</v>
      </c>
      <c r="CG238" s="16">
        <f t="shared" ref="CG238:CG254" si="96">IF(W238="","",1+CG237)</f>
        <v>234</v>
      </c>
      <c r="CH238" s="16">
        <f t="shared" si="86"/>
        <v>0.91279557571364978</v>
      </c>
      <c r="CI238" s="16">
        <f t="shared" ref="CI238:CI254" si="97">IF(W238="","",1-CH238)</f>
        <v>8.7204424286350224E-2</v>
      </c>
      <c r="CJ238" s="16">
        <f t="shared" si="88"/>
        <v>0.94399813321568771</v>
      </c>
      <c r="CK238" s="16">
        <f t="shared" ref="CK238:CK254" si="98">IF(W238="","",(2*CG238-1)*(LN(CJ238)+LN(CH238)))</f>
        <v>-69.524353089173431</v>
      </c>
      <c r="CL238" s="16">
        <f t="shared" si="90"/>
        <v>1.500880079285182</v>
      </c>
      <c r="CM238" s="16">
        <v>0.82929998636245728</v>
      </c>
      <c r="CN238" s="16">
        <v>0.4627000093460083</v>
      </c>
      <c r="CO238" s="16">
        <v>0.45329999923706055</v>
      </c>
      <c r="CP238" s="16">
        <v>0.99650001525878906</v>
      </c>
      <c r="CQ238" s="16">
        <v>0.25920000672340393</v>
      </c>
      <c r="CR238" s="16">
        <v>0.48179998993873596</v>
      </c>
      <c r="CS238" s="16">
        <v>0.71950000524520874</v>
      </c>
      <c r="CT238" s="16">
        <v>0.47760000824928284</v>
      </c>
      <c r="CU238" s="16">
        <v>0.22740000486373901</v>
      </c>
      <c r="CV238" s="16">
        <v>0.5932999849319458</v>
      </c>
    </row>
    <row r="239" spans="22:100" x14ac:dyDescent="0.35">
      <c r="V239" s="27">
        <v>235</v>
      </c>
      <c r="W239" s="16">
        <f t="shared" si="91"/>
        <v>74.009</v>
      </c>
      <c r="X239" s="16">
        <f t="shared" si="83"/>
        <v>0</v>
      </c>
      <c r="Y239" s="16">
        <f t="shared" si="84"/>
        <v>0</v>
      </c>
      <c r="AK239" s="27"/>
      <c r="AL239" s="27">
        <f>IF($F$51="","",$F$51)</f>
        <v>74.009</v>
      </c>
      <c r="AM239" s="16">
        <v>0.58749997615814209</v>
      </c>
      <c r="AN239" s="16">
        <v>0.51639997959136963</v>
      </c>
      <c r="AO239" s="16">
        <v>0.43250000476837158</v>
      </c>
      <c r="AP239" s="16">
        <v>0.26320001482963562</v>
      </c>
      <c r="AQ239" s="16">
        <v>0.9714999794960022</v>
      </c>
      <c r="AR239" s="16">
        <v>0.43299999833106995</v>
      </c>
      <c r="AS239" s="16">
        <v>0.72680002450942993</v>
      </c>
      <c r="AT239" s="16">
        <v>0.49779999256134033</v>
      </c>
      <c r="AU239" s="16">
        <v>0.16550000011920929</v>
      </c>
      <c r="AV239" s="16">
        <v>0.40799999237060547</v>
      </c>
      <c r="AW239" s="16">
        <v>0.38130000233650208</v>
      </c>
      <c r="AX239" s="16">
        <v>4.6300001442432404E-2</v>
      </c>
      <c r="AY239" s="16">
        <v>0.23389999568462372</v>
      </c>
      <c r="AZ239" s="16">
        <v>0.31020000576972961</v>
      </c>
      <c r="BA239" s="16">
        <v>0.60159999132156372</v>
      </c>
      <c r="BB239" s="16">
        <v>0.85449999570846558</v>
      </c>
      <c r="BC239" s="16">
        <v>0.6525999903678894</v>
      </c>
      <c r="BU239" s="16">
        <v>0.27579998970031738</v>
      </c>
      <c r="BV239" s="16">
        <v>0.21950000524520874</v>
      </c>
      <c r="BW239" s="16">
        <v>0.6435999870300293</v>
      </c>
      <c r="BX239" s="16">
        <v>0.79369997978210449</v>
      </c>
      <c r="BY239" s="16">
        <v>0.51389998197555542</v>
      </c>
      <c r="BZ239" s="16">
        <v>0.52910000085830688</v>
      </c>
      <c r="CA239" s="16">
        <v>0.89389997720718384</v>
      </c>
      <c r="CB239" s="16">
        <v>0.75599998235702515</v>
      </c>
      <c r="CC239" s="16">
        <v>0.73760002851486206</v>
      </c>
      <c r="CD239" s="16">
        <v>0.77609997987747192</v>
      </c>
      <c r="CE239" s="16">
        <v>235</v>
      </c>
      <c r="CF239" s="16">
        <f t="shared" si="85"/>
        <v>74.015000000000001</v>
      </c>
      <c r="CG239" s="16">
        <f t="shared" si="96"/>
        <v>235</v>
      </c>
      <c r="CH239" s="16">
        <f t="shared" si="86"/>
        <v>0.91279557571364978</v>
      </c>
      <c r="CI239" s="16">
        <f t="shared" si="97"/>
        <v>8.7204424286350224E-2</v>
      </c>
      <c r="CJ239" s="16">
        <f t="shared" si="88"/>
        <v>0.95424622990377306</v>
      </c>
      <c r="CK239" s="16">
        <f t="shared" si="98"/>
        <v>-64.758049965270857</v>
      </c>
      <c r="CL239" s="16">
        <f t="shared" si="90"/>
        <v>1.5324989316852506</v>
      </c>
      <c r="CM239" s="16">
        <v>0.64800000190734863</v>
      </c>
      <c r="CN239" s="16">
        <v>0.25740000605583191</v>
      </c>
      <c r="CO239" s="16">
        <v>0.19169999659061432</v>
      </c>
      <c r="CP239" s="16">
        <v>0.78909999132156372</v>
      </c>
      <c r="CQ239" s="16">
        <v>0.73329997062683105</v>
      </c>
      <c r="CR239" s="16">
        <v>0.87879997491836548</v>
      </c>
      <c r="CS239" s="16">
        <v>0.94599997997283936</v>
      </c>
      <c r="CT239" s="16">
        <v>0.92089998722076416</v>
      </c>
      <c r="CU239" s="16">
        <v>0.40369999408721924</v>
      </c>
      <c r="CV239" s="16">
        <v>0.92070001363754272</v>
      </c>
    </row>
    <row r="240" spans="22:100" x14ac:dyDescent="0.35">
      <c r="V240" s="16">
        <v>236</v>
      </c>
      <c r="W240" s="16">
        <f t="shared" si="91"/>
        <v>74.010000000000005</v>
      </c>
      <c r="X240" s="16">
        <f t="shared" si="83"/>
        <v>0</v>
      </c>
      <c r="Y240" s="16">
        <f t="shared" si="84"/>
        <v>0</v>
      </c>
      <c r="AK240" s="27" t="s">
        <v>134</v>
      </c>
      <c r="AL240" s="27">
        <f>IF($B$52="","",$B$52)</f>
        <v>74.010000000000005</v>
      </c>
      <c r="AM240" s="16">
        <v>0.91130000352859497</v>
      </c>
      <c r="AN240" s="16">
        <v>1.7999999690800905E-3</v>
      </c>
      <c r="AO240" s="16">
        <v>0.48039999604225159</v>
      </c>
      <c r="AP240" s="16">
        <v>0.98159998655319214</v>
      </c>
      <c r="AQ240" s="16">
        <v>0.1046999990940094</v>
      </c>
      <c r="AR240" s="16">
        <v>0.5429999828338623</v>
      </c>
      <c r="AS240" s="16">
        <v>0.74299997091293335</v>
      </c>
      <c r="AT240" s="16">
        <v>0.78600001335144043</v>
      </c>
      <c r="AU240" s="16">
        <v>0.16539999842643738</v>
      </c>
      <c r="AV240" s="16">
        <v>0.18919999897480011</v>
      </c>
      <c r="AW240" s="16">
        <v>0.56929999589920044</v>
      </c>
      <c r="AX240" s="16">
        <v>0.26240000128746033</v>
      </c>
      <c r="AY240" s="16">
        <v>0.12039999663829803</v>
      </c>
      <c r="AZ240" s="16">
        <v>0.42219999432563782</v>
      </c>
      <c r="BA240" s="16">
        <v>0.82660001516342163</v>
      </c>
      <c r="BB240" s="16">
        <v>0.87139999866485596</v>
      </c>
      <c r="BC240" s="16">
        <v>0.39989998936653137</v>
      </c>
      <c r="BU240" s="16">
        <v>0.89910000562667847</v>
      </c>
      <c r="BV240" s="16">
        <v>0.13369999825954437</v>
      </c>
      <c r="BW240" s="16">
        <v>0.42379999160766602</v>
      </c>
      <c r="BX240" s="16">
        <v>0.25949999690055847</v>
      </c>
      <c r="BY240" s="16">
        <v>0.57200002670288086</v>
      </c>
      <c r="BZ240" s="16">
        <v>0.36340001225471497</v>
      </c>
      <c r="CA240" s="16">
        <v>0.23980000615119934</v>
      </c>
      <c r="CB240" s="16">
        <v>0.54610002040863037</v>
      </c>
      <c r="CC240" s="16">
        <v>0.75830000638961792</v>
      </c>
      <c r="CD240" s="16">
        <v>0.91600000858306885</v>
      </c>
      <c r="CE240" s="16">
        <v>236</v>
      </c>
      <c r="CF240" s="16">
        <f t="shared" si="85"/>
        <v>74.015000000000001</v>
      </c>
      <c r="CG240" s="16">
        <f t="shared" si="96"/>
        <v>236</v>
      </c>
      <c r="CH240" s="16">
        <f t="shared" si="86"/>
        <v>0.91279557571364978</v>
      </c>
      <c r="CI240" s="16">
        <f t="shared" si="97"/>
        <v>8.7204424286350224E-2</v>
      </c>
      <c r="CJ240" s="16">
        <f t="shared" si="88"/>
        <v>0.95424622990377306</v>
      </c>
      <c r="CK240" s="16">
        <f t="shared" si="98"/>
        <v>-65.034203696466037</v>
      </c>
      <c r="CL240" s="16">
        <f t="shared" si="90"/>
        <v>1.5657287161754336</v>
      </c>
      <c r="CM240" s="16">
        <v>0.49739998579025269</v>
      </c>
      <c r="CN240" s="16">
        <v>0.27739998698234558</v>
      </c>
      <c r="CO240" s="16">
        <v>0.30199998617172241</v>
      </c>
      <c r="CP240" s="16">
        <v>0.32240000367164612</v>
      </c>
      <c r="CQ240" s="16">
        <v>0.41600000858306885</v>
      </c>
      <c r="CR240" s="16">
        <v>0.3580000102519989</v>
      </c>
      <c r="CS240" s="16">
        <v>0.80159997940063477</v>
      </c>
      <c r="CT240" s="16">
        <v>0.84930002689361572</v>
      </c>
      <c r="CU240" s="16">
        <v>8.6000002920627594E-3</v>
      </c>
      <c r="CV240" s="16">
        <v>0.31069999933242798</v>
      </c>
    </row>
    <row r="241" spans="22:100" x14ac:dyDescent="0.35">
      <c r="V241" s="27">
        <v>237</v>
      </c>
      <c r="W241" s="16">
        <f t="shared" si="91"/>
        <v>73.989000000000004</v>
      </c>
      <c r="X241" s="16">
        <f t="shared" si="83"/>
        <v>0</v>
      </c>
      <c r="Y241" s="16">
        <f t="shared" si="84"/>
        <v>0</v>
      </c>
      <c r="AL241" s="27">
        <f>IF($C$52="","",$C$52)</f>
        <v>73.989000000000004</v>
      </c>
      <c r="AM241" s="16">
        <v>1.39999995008111E-3</v>
      </c>
      <c r="AN241" s="16">
        <v>0.3262999951839447</v>
      </c>
      <c r="AO241" s="16">
        <v>0.59829998016357422</v>
      </c>
      <c r="AP241" s="16">
        <v>0.72949999570846558</v>
      </c>
      <c r="AQ241" s="16">
        <v>0.43169999122619629</v>
      </c>
      <c r="AR241" s="16">
        <v>0.22509999573230743</v>
      </c>
      <c r="AS241" s="16">
        <v>0.58289998769760132</v>
      </c>
      <c r="AT241" s="16">
        <v>0.98290002346038818</v>
      </c>
      <c r="AU241" s="16">
        <v>0.29960000514984131</v>
      </c>
      <c r="AV241" s="16">
        <v>0.98680001497268677</v>
      </c>
      <c r="AW241" s="16">
        <v>0.4512999951839447</v>
      </c>
      <c r="AX241" s="16">
        <v>0.16699999570846558</v>
      </c>
      <c r="AY241" s="16">
        <v>0.62959998846054077</v>
      </c>
      <c r="AZ241" s="16">
        <v>0.60049998760223389</v>
      </c>
      <c r="BA241" s="16">
        <v>4.8799999058246613E-2</v>
      </c>
      <c r="BB241" s="16">
        <v>0.30829998850822449</v>
      </c>
      <c r="BC241" s="16">
        <v>0.65420001745223999</v>
      </c>
      <c r="BU241" s="16">
        <v>0.47720000147819519</v>
      </c>
      <c r="BV241" s="16">
        <v>0.54769998788833618</v>
      </c>
      <c r="BW241" s="16">
        <v>0.61180001497268677</v>
      </c>
      <c r="BX241" s="16">
        <v>0.78039997816085815</v>
      </c>
      <c r="BY241" s="16">
        <v>0.62970000505447388</v>
      </c>
      <c r="BZ241" s="16">
        <v>0.7038000226020813</v>
      </c>
      <c r="CA241" s="16">
        <v>0.55309998989105225</v>
      </c>
      <c r="CB241" s="16">
        <v>0.97820001840591431</v>
      </c>
      <c r="CC241" s="16">
        <v>0.22120000422000885</v>
      </c>
      <c r="CD241" s="16">
        <v>0.62489998340606689</v>
      </c>
      <c r="CE241" s="16">
        <v>237</v>
      </c>
      <c r="CF241" s="16">
        <f t="shared" si="85"/>
        <v>74.016999999999996</v>
      </c>
      <c r="CG241" s="16">
        <f t="shared" si="96"/>
        <v>237</v>
      </c>
      <c r="CH241" s="16">
        <f t="shared" si="86"/>
        <v>0.93998738856369957</v>
      </c>
      <c r="CI241" s="16">
        <f t="shared" si="97"/>
        <v>6.0012611436300434E-2</v>
      </c>
      <c r="CJ241" s="16">
        <f t="shared" si="88"/>
        <v>0.95424622990377306</v>
      </c>
      <c r="CK241" s="16">
        <f t="shared" si="98"/>
        <v>-51.425675542965386</v>
      </c>
      <c r="CL241" s="16">
        <f t="shared" si="90"/>
        <v>1.6007833160420253</v>
      </c>
      <c r="CM241" s="16">
        <v>0.95310002565383911</v>
      </c>
      <c r="CN241" s="16">
        <v>0.5382000207901001</v>
      </c>
      <c r="CO241" s="16">
        <v>0.51099997758865356</v>
      </c>
      <c r="CP241" s="16">
        <v>9.5600001513957977E-2</v>
      </c>
      <c r="CQ241" s="16">
        <v>0.77079999446868896</v>
      </c>
      <c r="CR241" s="16">
        <v>0.64590001106262207</v>
      </c>
      <c r="CS241" s="16">
        <v>0.75550001859664917</v>
      </c>
      <c r="CT241" s="16">
        <v>0.9090999960899353</v>
      </c>
      <c r="CU241" s="16">
        <v>0.93889999389648438</v>
      </c>
      <c r="CV241" s="16">
        <v>0.5656999945640564</v>
      </c>
    </row>
    <row r="242" spans="22:100" x14ac:dyDescent="0.35">
      <c r="V242" s="16">
        <v>238</v>
      </c>
      <c r="W242" s="16">
        <f t="shared" si="91"/>
        <v>73.989999999999995</v>
      </c>
      <c r="X242" s="16">
        <f t="shared" si="83"/>
        <v>0</v>
      </c>
      <c r="Y242" s="16">
        <f t="shared" si="84"/>
        <v>0</v>
      </c>
      <c r="AK242" s="27"/>
      <c r="AL242" s="27">
        <f>IF($D$52="","",$D$52)</f>
        <v>73.989999999999995</v>
      </c>
      <c r="AM242" s="16">
        <v>0.97390002012252808</v>
      </c>
      <c r="AN242" s="16">
        <v>0.57059997320175171</v>
      </c>
      <c r="AO242" s="16">
        <v>0.25429999828338623</v>
      </c>
      <c r="AP242" s="16">
        <v>0.96929997205734253</v>
      </c>
      <c r="AQ242" s="16">
        <v>0.96350002288818359</v>
      </c>
      <c r="AR242" s="16">
        <v>0.25040000677108765</v>
      </c>
      <c r="AS242" s="16">
        <v>0.51889997720718384</v>
      </c>
      <c r="AT242" s="16">
        <v>0.51380002498626709</v>
      </c>
      <c r="AU242" s="16">
        <v>0.5658000111579895</v>
      </c>
      <c r="AV242" s="16">
        <v>0.9868999719619751</v>
      </c>
      <c r="AW242" s="16">
        <v>0.92989999055862427</v>
      </c>
      <c r="AX242" s="16">
        <v>0.66960000991821289</v>
      </c>
      <c r="AY242" s="16">
        <v>0.18160000443458557</v>
      </c>
      <c r="AZ242" s="16">
        <v>0.1395999938249588</v>
      </c>
      <c r="BA242" s="16">
        <v>0.72089999914169312</v>
      </c>
      <c r="BB242" s="16">
        <v>0.79890000820159912</v>
      </c>
      <c r="BC242" s="16">
        <v>0.53719997406005859</v>
      </c>
      <c r="BU242" s="16">
        <v>0.2937999963760376</v>
      </c>
      <c r="BV242" s="16">
        <v>0.47769999504089355</v>
      </c>
      <c r="BW242" s="16">
        <v>0.55750000476837158</v>
      </c>
      <c r="BX242" s="16">
        <v>0.11110000312328339</v>
      </c>
      <c r="BY242" s="16">
        <v>9.2000002041459084E-3</v>
      </c>
      <c r="BZ242" s="16">
        <v>0.82590001821517944</v>
      </c>
      <c r="CA242" s="16">
        <v>0.27979999780654907</v>
      </c>
      <c r="CB242" s="16">
        <v>0.8937000036239624</v>
      </c>
      <c r="CC242" s="16">
        <v>6.3000001013278961E-2</v>
      </c>
      <c r="CD242" s="16">
        <v>0.70980000495910645</v>
      </c>
      <c r="CE242" s="16">
        <v>238</v>
      </c>
      <c r="CF242" s="16">
        <f t="shared" si="85"/>
        <v>74.016999999999996</v>
      </c>
      <c r="CG242" s="16">
        <f t="shared" si="96"/>
        <v>238</v>
      </c>
      <c r="CH242" s="16">
        <f t="shared" si="86"/>
        <v>0.93998738856369957</v>
      </c>
      <c r="CI242" s="16">
        <f t="shared" si="97"/>
        <v>6.0012611436300434E-2</v>
      </c>
      <c r="CJ242" s="16">
        <f t="shared" si="88"/>
        <v>0.95424622990377306</v>
      </c>
      <c r="CK242" s="16">
        <f t="shared" si="98"/>
        <v>-51.643120259848963</v>
      </c>
      <c r="CL242" s="16">
        <f t="shared" si="90"/>
        <v>1.637923276520141</v>
      </c>
      <c r="CM242" s="16">
        <v>0.74269998073577881</v>
      </c>
      <c r="CN242" s="16">
        <v>0.41150000691413879</v>
      </c>
      <c r="CO242" s="16">
        <v>4.010000079870224E-2</v>
      </c>
      <c r="CP242" s="16">
        <v>0.43680000305175781</v>
      </c>
      <c r="CQ242" s="16">
        <v>0.83639997243881226</v>
      </c>
      <c r="CR242" s="16">
        <v>0.55629998445510864</v>
      </c>
      <c r="CS242" s="16">
        <v>0.57749998569488525</v>
      </c>
      <c r="CT242" s="16">
        <v>0.15899999439716339</v>
      </c>
      <c r="CU242" s="16">
        <v>0.91699999570846558</v>
      </c>
      <c r="CV242" s="16">
        <v>0.82270002365112305</v>
      </c>
    </row>
    <row r="243" spans="22:100" x14ac:dyDescent="0.35">
      <c r="V243" s="27">
        <v>239</v>
      </c>
      <c r="W243" s="16">
        <f t="shared" si="91"/>
        <v>74.009</v>
      </c>
      <c r="X243" s="16">
        <f t="shared" si="83"/>
        <v>0</v>
      </c>
      <c r="Y243" s="16">
        <f t="shared" si="84"/>
        <v>0</v>
      </c>
      <c r="AK243" s="27"/>
      <c r="AL243" s="27">
        <f>IF($E$52="","",$E$52)</f>
        <v>74.009</v>
      </c>
      <c r="AM243" s="16">
        <v>0.50410002470016479</v>
      </c>
      <c r="AN243" s="16">
        <v>0.45159998536109924</v>
      </c>
      <c r="AO243" s="16">
        <v>7.1800000965595245E-2</v>
      </c>
      <c r="AP243" s="16">
        <v>0.51069998741149902</v>
      </c>
      <c r="AQ243" s="16">
        <v>0.23229999840259552</v>
      </c>
      <c r="AR243" s="16">
        <v>0.14040000736713409</v>
      </c>
      <c r="AS243" s="16">
        <v>0.63550001382827759</v>
      </c>
      <c r="AT243" s="16">
        <v>0.17929999530315399</v>
      </c>
      <c r="AU243" s="16">
        <v>0.39770001173019409</v>
      </c>
      <c r="AV243" s="16">
        <v>0.38060000538825989</v>
      </c>
      <c r="AW243" s="16">
        <v>0.955299973487854</v>
      </c>
      <c r="AX243" s="16">
        <v>0.34920001029968262</v>
      </c>
      <c r="AY243" s="16">
        <v>0.75059998035430908</v>
      </c>
      <c r="AZ243" s="16">
        <v>0.98439997434616089</v>
      </c>
      <c r="BA243" s="16">
        <v>0.40659999847412109</v>
      </c>
      <c r="BB243" s="16">
        <v>0.45629999041557312</v>
      </c>
      <c r="BC243" s="16">
        <v>0.29570001363754272</v>
      </c>
      <c r="BU243" s="16">
        <v>0.23299999535083771</v>
      </c>
      <c r="BV243" s="16">
        <v>0.95109999179840088</v>
      </c>
      <c r="BW243" s="16">
        <v>0.13969999551773071</v>
      </c>
      <c r="BX243" s="16">
        <v>0.73269999027252197</v>
      </c>
      <c r="BY243" s="16">
        <v>0.91519999504089355</v>
      </c>
      <c r="BZ243" s="16">
        <v>0.17030000686645508</v>
      </c>
      <c r="CA243" s="16">
        <v>0.93470001220703125</v>
      </c>
      <c r="CB243" s="16">
        <v>0.24050000309944153</v>
      </c>
      <c r="CC243" s="16">
        <v>0.96340000629425049</v>
      </c>
      <c r="CD243" s="16">
        <v>0.56110000610351563</v>
      </c>
      <c r="CE243" s="16">
        <v>239</v>
      </c>
      <c r="CF243" s="16">
        <f t="shared" si="85"/>
        <v>74.018000000000001</v>
      </c>
      <c r="CG243" s="16">
        <f t="shared" si="96"/>
        <v>239</v>
      </c>
      <c r="CH243" s="16">
        <f t="shared" si="86"/>
        <v>0.95082593643350077</v>
      </c>
      <c r="CI243" s="16">
        <f t="shared" si="97"/>
        <v>4.9174063566499226E-2</v>
      </c>
      <c r="CJ243" s="16">
        <f t="shared" si="88"/>
        <v>0.95424622990377306</v>
      </c>
      <c r="CK243" s="16">
        <f t="shared" si="98"/>
        <v>-46.391972289870388</v>
      </c>
      <c r="CL243" s="16">
        <f t="shared" si="90"/>
        <v>1.6774706748466128</v>
      </c>
      <c r="CM243" s="16">
        <v>0.40580001473426819</v>
      </c>
      <c r="CN243" s="16">
        <v>0.14560000598430634</v>
      </c>
      <c r="CO243" s="16">
        <v>0.54210001230239868</v>
      </c>
      <c r="CP243" s="16">
        <v>0.19239999353885651</v>
      </c>
      <c r="CQ243" s="16">
        <v>0.65960001945495605</v>
      </c>
      <c r="CR243" s="16">
        <v>0.19110000133514404</v>
      </c>
      <c r="CS243" s="16">
        <v>0.23489999771118164</v>
      </c>
      <c r="CT243" s="16">
        <v>0.87599998712539673</v>
      </c>
      <c r="CU243" s="16">
        <v>0.57309997081756592</v>
      </c>
      <c r="CV243" s="16">
        <v>0.80849999189376831</v>
      </c>
    </row>
    <row r="244" spans="22:100" x14ac:dyDescent="0.35">
      <c r="V244" s="16">
        <v>240</v>
      </c>
      <c r="W244" s="16">
        <f t="shared" si="91"/>
        <v>74.013999999999996</v>
      </c>
      <c r="X244" s="16">
        <f t="shared" si="83"/>
        <v>0</v>
      </c>
      <c r="Y244" s="16">
        <f t="shared" si="84"/>
        <v>0</v>
      </c>
      <c r="AK244" s="27"/>
      <c r="AL244" s="27">
        <f>IF($F$52="","",$F$52)</f>
        <v>74.013999999999996</v>
      </c>
      <c r="AM244" s="16">
        <v>0.55989998579025269</v>
      </c>
      <c r="AN244" s="16">
        <v>0.61989998817443848</v>
      </c>
      <c r="AO244" s="16">
        <v>0.4343000054359436</v>
      </c>
      <c r="AP244" s="16">
        <v>0.19570000469684601</v>
      </c>
      <c r="AQ244" s="16">
        <v>0.73549997806549072</v>
      </c>
      <c r="AR244" s="16">
        <v>0.33169999718666077</v>
      </c>
      <c r="AS244" s="16">
        <v>0.83329999446868896</v>
      </c>
      <c r="AT244" s="16">
        <v>0.64550000429153442</v>
      </c>
      <c r="AU244" s="16">
        <v>0.69580000638961792</v>
      </c>
      <c r="AV244" s="16">
        <v>0.77149999141693115</v>
      </c>
      <c r="AW244" s="16">
        <v>0.80220001935958862</v>
      </c>
      <c r="AX244" s="16">
        <v>0.12370000034570694</v>
      </c>
      <c r="AY244" s="16">
        <v>0.3562999963760376</v>
      </c>
      <c r="AZ244" s="16">
        <v>0.75499999523162842</v>
      </c>
      <c r="BA244" s="16">
        <v>0.20649999380111694</v>
      </c>
      <c r="BB244" s="16">
        <v>9.6699997782707214E-2</v>
      </c>
      <c r="BC244" s="16">
        <v>0.12980000674724579</v>
      </c>
      <c r="BU244" s="16">
        <v>7.1699999272823334E-2</v>
      </c>
      <c r="BV244" s="16">
        <v>0.62919998168945313</v>
      </c>
      <c r="BW244" s="16">
        <v>0.39779999852180481</v>
      </c>
      <c r="BX244" s="16">
        <v>0.4560999870300293</v>
      </c>
      <c r="BY244" s="16">
        <v>0.12610000371932983</v>
      </c>
      <c r="BZ244" s="16">
        <v>0.76899999380111694</v>
      </c>
      <c r="CA244" s="16">
        <v>0.31940001249313354</v>
      </c>
      <c r="CB244" s="16">
        <v>0.91820001602172852</v>
      </c>
      <c r="CC244" s="16">
        <v>0.30950000882148743</v>
      </c>
      <c r="CD244" s="16">
        <v>0.75989997386932373</v>
      </c>
      <c r="CE244" s="16">
        <v>240</v>
      </c>
      <c r="CF244" s="16">
        <f t="shared" si="85"/>
        <v>74.018000000000001</v>
      </c>
      <c r="CG244" s="16">
        <f t="shared" si="96"/>
        <v>240</v>
      </c>
      <c r="CH244" s="16">
        <f t="shared" si="86"/>
        <v>0.95082593643350077</v>
      </c>
      <c r="CI244" s="16">
        <f t="shared" si="97"/>
        <v>4.9174063566499226E-2</v>
      </c>
      <c r="CJ244" s="16">
        <f t="shared" si="88"/>
        <v>0.95424622990377306</v>
      </c>
      <c r="CK244" s="16">
        <f t="shared" si="98"/>
        <v>-46.586487896955802</v>
      </c>
      <c r="CL244" s="16">
        <f t="shared" si="90"/>
        <v>1.7198304888584426</v>
      </c>
      <c r="CM244" s="16">
        <v>0.97299998998641968</v>
      </c>
      <c r="CN244" s="16">
        <v>0.32870000600814819</v>
      </c>
      <c r="CO244" s="16">
        <v>0.21389999985694885</v>
      </c>
      <c r="CP244" s="16">
        <v>0.88870000839233398</v>
      </c>
      <c r="CQ244" s="16">
        <v>0.31029999256134033</v>
      </c>
      <c r="CR244" s="16">
        <v>0.39509999752044678</v>
      </c>
      <c r="CS244" s="16">
        <v>2.9799999669194221E-2</v>
      </c>
      <c r="CT244" s="16">
        <v>0.64660000801086426</v>
      </c>
      <c r="CU244" s="16">
        <v>0.67079997062683105</v>
      </c>
      <c r="CV244" s="16">
        <v>0.66149997711181641</v>
      </c>
    </row>
    <row r="245" spans="22:100" x14ac:dyDescent="0.35">
      <c r="V245" s="27">
        <v>241</v>
      </c>
      <c r="W245" s="16">
        <f t="shared" si="91"/>
        <v>74.015000000000001</v>
      </c>
      <c r="X245" s="16">
        <f t="shared" si="83"/>
        <v>0</v>
      </c>
      <c r="Y245" s="16">
        <f t="shared" si="84"/>
        <v>0</v>
      </c>
      <c r="AK245" s="27" t="s">
        <v>135</v>
      </c>
      <c r="AL245" s="27">
        <f>IF($B$53="","",$B$53)</f>
        <v>74.015000000000001</v>
      </c>
      <c r="AM245" s="16">
        <v>0.43680000305175781</v>
      </c>
      <c r="AN245" s="16">
        <v>5.6699998676776886E-2</v>
      </c>
      <c r="AO245" s="16">
        <v>0.79720002412796021</v>
      </c>
      <c r="AP245" s="16">
        <v>0.46230000257492065</v>
      </c>
      <c r="AQ245" s="16">
        <v>0.74459999799728394</v>
      </c>
      <c r="AR245" s="16">
        <v>0.25270000100135803</v>
      </c>
      <c r="AS245" s="16">
        <v>0.10119999945163727</v>
      </c>
      <c r="AT245" s="16">
        <v>0.12489999830722809</v>
      </c>
      <c r="AU245" s="16">
        <v>0.2833000123500824</v>
      </c>
      <c r="AV245" s="16">
        <v>0.30660000443458557</v>
      </c>
      <c r="AW245" s="16">
        <v>0.17890000343322754</v>
      </c>
      <c r="AX245" s="16">
        <v>0.42309999465942383</v>
      </c>
      <c r="AY245" s="16">
        <v>4.4300001114606857E-2</v>
      </c>
      <c r="AZ245" s="16">
        <v>0.30709999799728394</v>
      </c>
      <c r="BA245" s="16">
        <v>0.57700002193450928</v>
      </c>
      <c r="BB245" s="16">
        <v>0.2800000011920929</v>
      </c>
      <c r="BC245" s="16">
        <v>0.57050001621246338</v>
      </c>
      <c r="BU245" s="16">
        <v>0.97930002212524414</v>
      </c>
      <c r="BV245" s="16">
        <v>0.80849999189376831</v>
      </c>
      <c r="BW245" s="16">
        <v>2.8100000694394112E-2</v>
      </c>
      <c r="BX245" s="16">
        <v>0.43509998917579651</v>
      </c>
      <c r="BY245" s="16">
        <v>0.45410001277923584</v>
      </c>
      <c r="BZ245" s="16">
        <v>0.36500000953674316</v>
      </c>
      <c r="CA245" s="16">
        <v>0.66670000553131104</v>
      </c>
      <c r="CB245" s="16">
        <v>0.84600001573562622</v>
      </c>
      <c r="CC245" s="16">
        <v>0.49219998717308044</v>
      </c>
      <c r="CD245" s="16">
        <v>0.68830001354217529</v>
      </c>
      <c r="CE245" s="16">
        <v>241</v>
      </c>
      <c r="CF245" s="16">
        <f t="shared" si="85"/>
        <v>74.019000000000005</v>
      </c>
      <c r="CG245" s="16">
        <f t="shared" si="96"/>
        <v>241</v>
      </c>
      <c r="CH245" s="16">
        <f t="shared" si="86"/>
        <v>0.96004104917394362</v>
      </c>
      <c r="CI245" s="16">
        <f t="shared" si="97"/>
        <v>3.9958950826056383E-2</v>
      </c>
      <c r="CJ245" s="16">
        <f t="shared" si="88"/>
        <v>0.95424622990377306</v>
      </c>
      <c r="CK245" s="16">
        <f t="shared" si="98"/>
        <v>-42.141744337448849</v>
      </c>
      <c r="CL245" s="16">
        <f t="shared" si="90"/>
        <v>1.7655222250965967</v>
      </c>
      <c r="CM245" s="16">
        <v>0.63340002298355103</v>
      </c>
      <c r="CN245" s="16">
        <v>0.38569998741149902</v>
      </c>
      <c r="CO245" s="16">
        <v>0.80419999361038208</v>
      </c>
      <c r="CP245" s="16">
        <v>0.20960000157356262</v>
      </c>
      <c r="CQ245" s="16">
        <v>0.94779998064041138</v>
      </c>
      <c r="CR245" s="16">
        <v>5.7799998670816422E-2</v>
      </c>
      <c r="CS245" s="16">
        <v>0.1914999932050705</v>
      </c>
      <c r="CT245" s="16">
        <v>8.7200000882148743E-2</v>
      </c>
      <c r="CU245" s="16">
        <v>0.44699999690055847</v>
      </c>
      <c r="CV245" s="16">
        <v>0.4138999879360199</v>
      </c>
    </row>
    <row r="246" spans="22:100" x14ac:dyDescent="0.35">
      <c r="V246" s="16">
        <v>242</v>
      </c>
      <c r="W246" s="16">
        <f t="shared" si="91"/>
        <v>74.007999999999996</v>
      </c>
      <c r="X246" s="16">
        <f t="shared" si="83"/>
        <v>0</v>
      </c>
      <c r="Y246" s="16">
        <f t="shared" si="84"/>
        <v>0</v>
      </c>
      <c r="AL246" s="27">
        <f>IF($C$53="","",$C$53)</f>
        <v>74.007999999999996</v>
      </c>
      <c r="AM246" s="16">
        <v>0.81169998645782471</v>
      </c>
      <c r="AN246" s="16">
        <v>0.41040000319480896</v>
      </c>
      <c r="AO246" s="16">
        <v>0.17589999735355377</v>
      </c>
      <c r="AP246" s="16">
        <v>0.38170000910758972</v>
      </c>
      <c r="AQ246" s="16">
        <v>0.69470000267028809</v>
      </c>
      <c r="AR246" s="16">
        <v>0.65210002660751343</v>
      </c>
      <c r="AS246" s="16">
        <v>2.8200000524520874E-2</v>
      </c>
      <c r="AT246" s="16">
        <v>0.34270000457763672</v>
      </c>
      <c r="AU246" s="16">
        <v>0.50819998979568481</v>
      </c>
      <c r="AV246" s="16">
        <v>0.37220001220703125</v>
      </c>
      <c r="AW246" s="16">
        <v>0.63669997453689575</v>
      </c>
      <c r="AX246" s="16">
        <v>0.46090000867843628</v>
      </c>
      <c r="AY246" s="16">
        <v>0.57279998064041138</v>
      </c>
      <c r="AZ246" s="16">
        <v>0.17059999704360962</v>
      </c>
      <c r="BA246" s="16">
        <v>0.51410001516342163</v>
      </c>
      <c r="BB246" s="16">
        <v>0.26050001382827759</v>
      </c>
      <c r="BC246" s="16">
        <v>0.12849999964237213</v>
      </c>
      <c r="BU246" s="16">
        <v>0.69290000200271606</v>
      </c>
      <c r="BV246" s="16">
        <v>0.39520001411437988</v>
      </c>
      <c r="BW246" s="16">
        <v>0.96100002527236938</v>
      </c>
      <c r="BX246" s="16">
        <v>0.93330001831054688</v>
      </c>
      <c r="BY246" s="16">
        <v>0.94429999589920044</v>
      </c>
      <c r="BZ246" s="16">
        <v>0.31520000100135803</v>
      </c>
      <c r="CA246" s="16">
        <v>0.428600013256073</v>
      </c>
      <c r="CB246" s="16">
        <v>9.7099997103214264E-2</v>
      </c>
      <c r="CC246" s="16">
        <v>3.1000000890344381E-3</v>
      </c>
      <c r="CD246" s="16">
        <v>0.73860001564025879</v>
      </c>
      <c r="CE246" s="16">
        <v>242</v>
      </c>
      <c r="CF246" s="16">
        <f t="shared" si="85"/>
        <v>74.019000000000005</v>
      </c>
      <c r="CG246" s="16">
        <f t="shared" si="96"/>
        <v>242</v>
      </c>
      <c r="CH246" s="16">
        <f t="shared" si="86"/>
        <v>0.96004104917394362</v>
      </c>
      <c r="CI246" s="16">
        <f t="shared" si="97"/>
        <v>3.9958950826056383E-2</v>
      </c>
      <c r="CJ246" s="16">
        <f t="shared" si="88"/>
        <v>0.95424622990377306</v>
      </c>
      <c r="CK246" s="16">
        <f t="shared" si="98"/>
        <v>-42.316969885629511</v>
      </c>
      <c r="CL246" s="16">
        <f t="shared" si="90"/>
        <v>1.8152283941269862</v>
      </c>
      <c r="CM246" s="16">
        <v>0.60890001058578491</v>
      </c>
      <c r="CN246" s="16">
        <v>0.45480000972747803</v>
      </c>
      <c r="CO246" s="16">
        <v>0.48370000720024109</v>
      </c>
      <c r="CP246" s="16">
        <v>0.8848000168800354</v>
      </c>
      <c r="CQ246" s="16">
        <v>0.6557999849319458</v>
      </c>
      <c r="CR246" s="16">
        <v>0.10760000348091125</v>
      </c>
      <c r="CS246" s="16">
        <v>0.39599999785423279</v>
      </c>
      <c r="CT246" s="16">
        <v>0.78700000047683716</v>
      </c>
      <c r="CU246" s="16">
        <v>0.28259998559951782</v>
      </c>
      <c r="CV246" s="16">
        <v>0.47740000486373901</v>
      </c>
    </row>
    <row r="247" spans="22:100" x14ac:dyDescent="0.35">
      <c r="V247" s="27">
        <v>243</v>
      </c>
      <c r="W247" s="16">
        <f t="shared" si="91"/>
        <v>73.992999999999995</v>
      </c>
      <c r="X247" s="16">
        <f t="shared" si="83"/>
        <v>0</v>
      </c>
      <c r="Y247" s="16">
        <f t="shared" si="84"/>
        <v>0</v>
      </c>
      <c r="AK247" s="27"/>
      <c r="AL247" s="27">
        <f>IF($D$53="","",$D$53)</f>
        <v>73.992999999999995</v>
      </c>
      <c r="AM247" s="16">
        <v>0.78579998016357422</v>
      </c>
      <c r="AN247" s="16">
        <v>0.36959999799728394</v>
      </c>
      <c r="AO247" s="16">
        <v>0.52799999713897705</v>
      </c>
      <c r="AP247" s="16">
        <v>1.0900000110268593E-2</v>
      </c>
      <c r="AQ247" s="16">
        <v>0.62599998712539673</v>
      </c>
      <c r="AR247" s="16">
        <v>0.77719998359680176</v>
      </c>
      <c r="AS247" s="16">
        <v>0.77149999141693115</v>
      </c>
      <c r="AT247" s="16">
        <v>0.13220000267028809</v>
      </c>
      <c r="AU247" s="16">
        <v>0.95649999380111694</v>
      </c>
      <c r="AV247" s="16">
        <v>0.95179998874664307</v>
      </c>
      <c r="AW247" s="16">
        <v>0.99900001287460327</v>
      </c>
      <c r="AX247" s="16">
        <v>0.44620001316070557</v>
      </c>
      <c r="AY247" s="16">
        <v>0.27559998631477356</v>
      </c>
      <c r="AZ247" s="16">
        <v>0.46160000562667847</v>
      </c>
      <c r="BA247" s="16">
        <v>0.31839999556541443</v>
      </c>
      <c r="BB247" s="16">
        <v>0.19140000641345978</v>
      </c>
      <c r="BC247" s="16">
        <v>0.17990000545978546</v>
      </c>
      <c r="BU247" s="16">
        <v>8.7099999189376831E-2</v>
      </c>
      <c r="BV247" s="16">
        <v>0.69510000944137573</v>
      </c>
      <c r="BW247" s="16">
        <v>0.48930001258850098</v>
      </c>
      <c r="BX247" s="16">
        <v>0.43900001049041748</v>
      </c>
      <c r="BY247" s="16">
        <v>3.020000085234642E-2</v>
      </c>
      <c r="BZ247" s="16">
        <v>0.62379997968673706</v>
      </c>
      <c r="CA247" s="16">
        <v>0.67890000343322754</v>
      </c>
      <c r="CB247" s="16">
        <v>0.19269999861717224</v>
      </c>
      <c r="CC247" s="16">
        <v>5.1500000059604645E-2</v>
      </c>
      <c r="CD247" s="16">
        <v>0.96249997615814209</v>
      </c>
      <c r="CE247" s="16">
        <v>243</v>
      </c>
      <c r="CF247" s="16">
        <f t="shared" si="85"/>
        <v>74.02</v>
      </c>
      <c r="CG247" s="16">
        <f t="shared" si="96"/>
        <v>243</v>
      </c>
      <c r="CH247" s="16">
        <f t="shared" si="86"/>
        <v>0.96780068816816522</v>
      </c>
      <c r="CI247" s="16">
        <f t="shared" si="97"/>
        <v>3.2199311831834776E-2</v>
      </c>
      <c r="CJ247" s="16">
        <f t="shared" si="88"/>
        <v>0.96292980068407452</v>
      </c>
      <c r="CK247" s="16">
        <f t="shared" si="98"/>
        <v>-34.19438174457656</v>
      </c>
      <c r="CL247" s="16">
        <f t="shared" si="90"/>
        <v>1.8698719817855987</v>
      </c>
      <c r="CM247" s="16">
        <v>0.70520001649856567</v>
      </c>
      <c r="CN247" s="16">
        <v>0.23729999363422394</v>
      </c>
      <c r="CO247" s="16">
        <v>0.79799997806549072</v>
      </c>
      <c r="CP247" s="16">
        <v>0.33250001072883606</v>
      </c>
      <c r="CQ247" s="16">
        <v>1.640000008046627E-2</v>
      </c>
      <c r="CR247" s="16">
        <v>0.29019999504089355</v>
      </c>
      <c r="CS247" s="16">
        <v>0.92949998378753662</v>
      </c>
      <c r="CT247" s="16">
        <v>0.31709998846054077</v>
      </c>
      <c r="CU247" s="16">
        <v>0.17520000040531158</v>
      </c>
      <c r="CV247" s="16">
        <v>0.72630000114440918</v>
      </c>
    </row>
    <row r="248" spans="22:100" x14ac:dyDescent="0.35">
      <c r="V248" s="16">
        <v>244</v>
      </c>
      <c r="W248" s="16">
        <f t="shared" si="91"/>
        <v>74</v>
      </c>
      <c r="X248" s="16">
        <f t="shared" si="83"/>
        <v>0</v>
      </c>
      <c r="Y248" s="16">
        <f t="shared" si="84"/>
        <v>0</v>
      </c>
      <c r="AK248" s="27"/>
      <c r="AL248" s="27">
        <f>IF($E$53="","",$E$53)</f>
        <v>74</v>
      </c>
      <c r="AM248" s="16">
        <v>0.13410000503063202</v>
      </c>
      <c r="AN248" s="16">
        <v>0.41460001468658447</v>
      </c>
      <c r="AO248" s="16">
        <v>0.99889999628067017</v>
      </c>
      <c r="AP248" s="16">
        <v>0.15579999983310699</v>
      </c>
      <c r="AQ248" s="16">
        <v>0.3935999870300293</v>
      </c>
      <c r="AR248" s="16">
        <v>0.24169999361038208</v>
      </c>
      <c r="AS248" s="16">
        <v>0.9505000114440918</v>
      </c>
      <c r="AT248" s="16">
        <v>0.25240001082420349</v>
      </c>
      <c r="AU248" s="16">
        <v>0.49970000982284546</v>
      </c>
      <c r="AV248" s="16">
        <v>0.98610001802444458</v>
      </c>
      <c r="AW248" s="16">
        <v>0.77910000085830688</v>
      </c>
      <c r="AX248" s="16">
        <v>0.8312000036239624</v>
      </c>
      <c r="AY248" s="16">
        <v>0.81919997930526733</v>
      </c>
      <c r="AZ248" s="16">
        <v>0.10999999940395355</v>
      </c>
      <c r="BA248" s="16">
        <v>0.41060000658035278</v>
      </c>
      <c r="BB248" s="16">
        <v>0.17720000445842743</v>
      </c>
      <c r="BC248" s="16">
        <v>0.30959999561309814</v>
      </c>
      <c r="BU248" s="16">
        <v>0.10689999908208847</v>
      </c>
      <c r="BV248" s="16">
        <v>0.11490000039339066</v>
      </c>
      <c r="BW248" s="16">
        <v>0.66670000553131104</v>
      </c>
      <c r="BX248" s="16">
        <v>0.97130000591278076</v>
      </c>
      <c r="BY248" s="16">
        <v>0.11529999971389771</v>
      </c>
      <c r="BZ248" s="16">
        <v>0.6973000168800354</v>
      </c>
      <c r="CA248" s="16">
        <v>0.34650000929832458</v>
      </c>
      <c r="CB248" s="16">
        <v>0.90100002288818359</v>
      </c>
      <c r="CC248" s="16">
        <v>0.66920000314712524</v>
      </c>
      <c r="CD248" s="16">
        <v>0.25670000910758972</v>
      </c>
      <c r="CE248" s="16">
        <v>244</v>
      </c>
      <c r="CF248" s="16">
        <f t="shared" si="85"/>
        <v>74.02</v>
      </c>
      <c r="CG248" s="16">
        <f t="shared" si="96"/>
        <v>244</v>
      </c>
      <c r="CH248" s="16">
        <f t="shared" si="86"/>
        <v>0.96780068816816522</v>
      </c>
      <c r="CI248" s="16">
        <f t="shared" si="97"/>
        <v>3.2199311831834776E-2</v>
      </c>
      <c r="CJ248" s="16">
        <f t="shared" si="88"/>
        <v>0.96292980068407452</v>
      </c>
      <c r="CK248" s="16">
        <f t="shared" si="98"/>
        <v>-34.335389504348008</v>
      </c>
      <c r="CL248" s="16">
        <f t="shared" si="90"/>
        <v>1.9307467618257879</v>
      </c>
      <c r="CM248" s="16">
        <v>0.25569999217987061</v>
      </c>
      <c r="CN248" s="16">
        <v>0.66189998388290405</v>
      </c>
      <c r="CO248" s="16">
        <v>0.17090000212192535</v>
      </c>
      <c r="CP248" s="16">
        <v>0.64819997549057007</v>
      </c>
      <c r="CQ248" s="16">
        <v>0.64099997282028198</v>
      </c>
      <c r="CR248" s="16">
        <v>7.6499998569488525E-2</v>
      </c>
      <c r="CS248" s="16">
        <v>0.46529999375343323</v>
      </c>
      <c r="CT248" s="16">
        <v>0.40000000596046448</v>
      </c>
      <c r="CU248" s="16">
        <v>0.7304999828338623</v>
      </c>
      <c r="CV248" s="16">
        <v>2.3199999704957008E-2</v>
      </c>
    </row>
    <row r="249" spans="22:100" x14ac:dyDescent="0.35">
      <c r="V249" s="27">
        <v>245</v>
      </c>
      <c r="W249" s="16">
        <f t="shared" si="91"/>
        <v>74.010000000000005</v>
      </c>
      <c r="X249" s="16">
        <f t="shared" si="83"/>
        <v>0</v>
      </c>
      <c r="Y249" s="16">
        <f t="shared" si="84"/>
        <v>0</v>
      </c>
      <c r="AK249" s="27"/>
      <c r="AL249" s="27">
        <f>IF($F$53="","",$F$53)</f>
        <v>74.010000000000005</v>
      </c>
      <c r="AM249" s="16">
        <v>0.23019999265670776</v>
      </c>
      <c r="AN249" s="16">
        <v>0.54129999876022339</v>
      </c>
      <c r="AO249" s="16">
        <v>0.24930000305175781</v>
      </c>
      <c r="AP249" s="16">
        <v>0.88880002498626709</v>
      </c>
      <c r="AQ249" s="16">
        <v>0.61690002679824829</v>
      </c>
      <c r="AR249" s="16">
        <v>0.68019998073577881</v>
      </c>
      <c r="AS249" s="16">
        <v>0.18529999256134033</v>
      </c>
      <c r="AT249" s="16">
        <v>0.27239999175071716</v>
      </c>
      <c r="AU249" s="16">
        <v>0.14120000600814819</v>
      </c>
      <c r="AV249" s="16">
        <v>0.33219999074935913</v>
      </c>
      <c r="AW249" s="16">
        <v>0.80470001697540283</v>
      </c>
      <c r="AX249" s="16">
        <v>0.93790000677108765</v>
      </c>
      <c r="AY249" s="16">
        <v>0.82359999418258667</v>
      </c>
      <c r="AZ249" s="16">
        <v>0.49810001254081726</v>
      </c>
      <c r="BA249" s="16">
        <v>0.91759997606277466</v>
      </c>
      <c r="BB249" s="16">
        <v>1.7500000074505806E-2</v>
      </c>
      <c r="BC249" s="16">
        <v>0.58020001649856567</v>
      </c>
      <c r="BU249" s="16">
        <v>0.28339999914169312</v>
      </c>
      <c r="BV249" s="16">
        <v>0.11659999936819077</v>
      </c>
      <c r="BW249" s="16">
        <v>0.94340002536773682</v>
      </c>
      <c r="BX249" s="16">
        <v>0.67140001058578491</v>
      </c>
      <c r="BY249" s="16">
        <v>0.29940000176429749</v>
      </c>
      <c r="BZ249" s="16">
        <v>0.66649997234344482</v>
      </c>
      <c r="CA249" s="16">
        <v>0.75</v>
      </c>
      <c r="CB249" s="16">
        <v>0.13259999454021454</v>
      </c>
      <c r="CC249" s="16">
        <v>0.52270001173019409</v>
      </c>
      <c r="CD249" s="16">
        <v>0.42649999260902405</v>
      </c>
      <c r="CE249" s="16">
        <v>245</v>
      </c>
      <c r="CF249" s="16">
        <f t="shared" si="85"/>
        <v>74.021000000000001</v>
      </c>
      <c r="CG249" s="16">
        <f t="shared" si="96"/>
        <v>245</v>
      </c>
      <c r="CH249" s="16">
        <f t="shared" si="86"/>
        <v>0.97427202032103088</v>
      </c>
      <c r="CI249" s="16">
        <f t="shared" si="97"/>
        <v>2.5727979678969115E-2</v>
      </c>
      <c r="CJ249" s="16">
        <f t="shared" si="88"/>
        <v>0.97021706956167331</v>
      </c>
      <c r="CK249" s="16">
        <f t="shared" si="98"/>
        <v>-27.530789073707616</v>
      </c>
      <c r="CL249" s="16">
        <f t="shared" si="90"/>
        <v>1.9997510142914068</v>
      </c>
      <c r="CM249" s="16">
        <v>0.43009999394416809</v>
      </c>
      <c r="CN249" s="16">
        <v>0.46160000562667847</v>
      </c>
      <c r="CO249" s="16">
        <v>0.67750000953674316</v>
      </c>
      <c r="CP249" s="16">
        <v>0.78659999370574951</v>
      </c>
      <c r="CQ249" s="16">
        <v>0.12639999389648438</v>
      </c>
      <c r="CR249" s="16">
        <v>0.29309999942779541</v>
      </c>
      <c r="CS249" s="16">
        <v>0.67250001430511475</v>
      </c>
      <c r="CT249" s="16">
        <v>0.58310002088546753</v>
      </c>
      <c r="CU249" s="16">
        <v>0.64249998331069946</v>
      </c>
      <c r="CV249" s="16">
        <v>0.27829998731613159</v>
      </c>
    </row>
    <row r="250" spans="22:100" x14ac:dyDescent="0.35">
      <c r="V250" s="16">
        <v>246</v>
      </c>
      <c r="W250" s="16">
        <f t="shared" si="91"/>
        <v>73.981999999999999</v>
      </c>
      <c r="X250" s="16">
        <f t="shared" si="83"/>
        <v>0</v>
      </c>
      <c r="Y250" s="16">
        <f t="shared" si="84"/>
        <v>0</v>
      </c>
      <c r="AK250" s="27" t="s">
        <v>136</v>
      </c>
      <c r="AL250" s="27">
        <f>IF($B$54="","",$B$54)</f>
        <v>73.981999999999999</v>
      </c>
      <c r="AM250" s="16">
        <v>0.36669999361038208</v>
      </c>
      <c r="AN250" s="16">
        <v>0.80159997940063477</v>
      </c>
      <c r="AO250" s="16">
        <v>0.33399999141693115</v>
      </c>
      <c r="AP250" s="16">
        <v>0.41299998760223389</v>
      </c>
      <c r="AQ250" s="16">
        <v>0.58480000495910645</v>
      </c>
      <c r="AR250" s="16">
        <v>0.53020000457763672</v>
      </c>
      <c r="AS250" s="16">
        <v>0.24879999458789825</v>
      </c>
      <c r="AT250" s="16">
        <v>0.61599999666213989</v>
      </c>
      <c r="AU250" s="16">
        <v>0.3831000030040741</v>
      </c>
      <c r="AV250" s="16">
        <v>0.16300000250339508</v>
      </c>
      <c r="AW250" s="16">
        <v>0.517799973487854</v>
      </c>
      <c r="AX250" s="16">
        <v>0.55720001459121704</v>
      </c>
      <c r="AY250" s="16">
        <v>0.56480002403259277</v>
      </c>
      <c r="AZ250" s="16">
        <v>0.85240000486373901</v>
      </c>
      <c r="BA250" s="16">
        <v>0.99570000171661377</v>
      </c>
      <c r="BB250" s="16">
        <v>0.73519998788833618</v>
      </c>
      <c r="BC250" s="16">
        <v>0.44600000977516174</v>
      </c>
      <c r="BU250" s="16">
        <v>0.29910001158714294</v>
      </c>
      <c r="BV250" s="16">
        <v>1.940000057220459E-2</v>
      </c>
      <c r="BW250" s="16">
        <v>0.25970000028610229</v>
      </c>
      <c r="BX250" s="16">
        <v>2.3099999874830246E-2</v>
      </c>
      <c r="BY250" s="16">
        <v>0.2175000011920929</v>
      </c>
      <c r="BZ250" s="16">
        <v>0.36800000071525574</v>
      </c>
      <c r="CA250" s="16">
        <v>0.1526000052690506</v>
      </c>
      <c r="CB250" s="16">
        <v>0.77810001373291016</v>
      </c>
      <c r="CC250" s="16">
        <v>0.90079998970031738</v>
      </c>
      <c r="CD250" s="16">
        <v>0.72269999980926514</v>
      </c>
      <c r="CE250" s="16">
        <v>246</v>
      </c>
      <c r="CF250" s="16">
        <f t="shared" si="85"/>
        <v>74.021000000000001</v>
      </c>
      <c r="CG250" s="16">
        <f t="shared" si="96"/>
        <v>246</v>
      </c>
      <c r="CH250" s="16">
        <f t="shared" si="86"/>
        <v>0.97427202032103088</v>
      </c>
      <c r="CI250" s="16">
        <f t="shared" si="97"/>
        <v>2.5727979678969115E-2</v>
      </c>
      <c r="CJ250" s="16">
        <f t="shared" si="88"/>
        <v>0.97021706956167331</v>
      </c>
      <c r="CK250" s="16">
        <f t="shared" si="98"/>
        <v>-27.643389438017259</v>
      </c>
      <c r="CL250" s="16">
        <f t="shared" si="90"/>
        <v>2.0798429945186934</v>
      </c>
      <c r="CM250" s="16">
        <v>0.12479999661445618</v>
      </c>
      <c r="CN250" s="16">
        <v>2.4999999441206455E-3</v>
      </c>
      <c r="CO250" s="16">
        <v>5.5100001394748688E-2</v>
      </c>
      <c r="CP250" s="16">
        <v>2.7799999341368675E-2</v>
      </c>
      <c r="CQ250" s="16">
        <v>0.15620000660419464</v>
      </c>
      <c r="CR250" s="16">
        <v>0.31859999895095825</v>
      </c>
      <c r="CS250" s="16">
        <v>0.12569999694824219</v>
      </c>
      <c r="CT250" s="16">
        <v>9.4999996945261955E-3</v>
      </c>
      <c r="CU250" s="16">
        <v>0.88029998540878296</v>
      </c>
      <c r="CV250" s="16">
        <v>0.38870000839233398</v>
      </c>
    </row>
    <row r="251" spans="22:100" x14ac:dyDescent="0.35">
      <c r="V251" s="27">
        <v>247</v>
      </c>
      <c r="W251" s="16">
        <f t="shared" si="91"/>
        <v>73.983999999999995</v>
      </c>
      <c r="X251" s="16">
        <f t="shared" si="83"/>
        <v>0</v>
      </c>
      <c r="Y251" s="16">
        <f t="shared" si="84"/>
        <v>0</v>
      </c>
      <c r="AL251" s="27">
        <f>IF($C$54="","",$C$54)</f>
        <v>73.983999999999995</v>
      </c>
      <c r="AM251" s="16">
        <v>0.43799999356269836</v>
      </c>
      <c r="AN251" s="16">
        <v>0.75459998846054077</v>
      </c>
      <c r="AO251" s="16">
        <v>0.84939998388290405</v>
      </c>
      <c r="AP251" s="16">
        <v>0.1185000017285347</v>
      </c>
      <c r="AQ251" s="16">
        <v>0.5875999927520752</v>
      </c>
      <c r="AR251" s="16">
        <v>0.53829997777938843</v>
      </c>
      <c r="AS251" s="16">
        <v>5.0299998372793198E-2</v>
      </c>
      <c r="AT251" s="16">
        <v>0.10989999771118164</v>
      </c>
      <c r="AU251" s="16">
        <v>8.150000125169754E-2</v>
      </c>
      <c r="AV251" s="16">
        <v>0.90240001678466797</v>
      </c>
      <c r="AW251" s="16">
        <v>0.67000001668930054</v>
      </c>
      <c r="AX251" s="16">
        <v>0.36410000920295715</v>
      </c>
      <c r="AY251" s="16">
        <v>0.22840000689029694</v>
      </c>
      <c r="AZ251" s="16">
        <v>0.98350000381469727</v>
      </c>
      <c r="BA251" s="16">
        <v>0.11159999668598175</v>
      </c>
      <c r="BB251" s="16">
        <v>0.23489999771118164</v>
      </c>
      <c r="BC251" s="16">
        <v>0.27930000424385071</v>
      </c>
      <c r="BU251" s="16">
        <v>0.3239000141620636</v>
      </c>
      <c r="BV251" s="16">
        <v>0.49390000104904175</v>
      </c>
      <c r="BW251" s="16">
        <v>6.5200001001358032E-2</v>
      </c>
      <c r="BX251" s="16">
        <v>0.29499998688697815</v>
      </c>
      <c r="BY251" s="16">
        <v>0.21170000731945038</v>
      </c>
      <c r="BZ251" s="16">
        <v>0.33070001006126404</v>
      </c>
      <c r="CA251" s="16">
        <v>0.30390000343322754</v>
      </c>
      <c r="CB251" s="16">
        <v>0.58099997043609619</v>
      </c>
      <c r="CC251" s="16">
        <v>0.59700000286102295</v>
      </c>
      <c r="CD251" s="16">
        <v>0.69450002908706665</v>
      </c>
      <c r="CE251" s="16">
        <v>247</v>
      </c>
      <c r="CF251" s="16">
        <f t="shared" si="85"/>
        <v>74.024000000000001</v>
      </c>
      <c r="CG251" s="16">
        <f t="shared" si="96"/>
        <v>247</v>
      </c>
      <c r="CH251" s="16">
        <f t="shared" si="86"/>
        <v>0.9875322254861002</v>
      </c>
      <c r="CI251" s="16">
        <f t="shared" si="97"/>
        <v>1.2467774513899799E-2</v>
      </c>
      <c r="CJ251" s="16">
        <f t="shared" si="88"/>
        <v>0.97021706956167331</v>
      </c>
      <c r="CK251" s="16">
        <f t="shared" si="98"/>
        <v>-21.091328209781324</v>
      </c>
      <c r="CL251" s="16">
        <f t="shared" si="90"/>
        <v>2.1760340356676671</v>
      </c>
      <c r="CM251" s="16">
        <v>0.90310001373291016</v>
      </c>
      <c r="CN251" s="16">
        <v>0.96149998903274536</v>
      </c>
      <c r="CO251" s="16">
        <v>0.17180000245571136</v>
      </c>
      <c r="CP251" s="16">
        <v>7.1999996900558472E-2</v>
      </c>
      <c r="CQ251" s="16">
        <v>0.71530002355575562</v>
      </c>
      <c r="CR251" s="16">
        <v>0.94099998474121094</v>
      </c>
      <c r="CS251" s="16">
        <v>0.23440000414848328</v>
      </c>
      <c r="CT251" s="16">
        <v>0.13030000030994415</v>
      </c>
      <c r="CU251" s="16">
        <v>5.1199998706579208E-2</v>
      </c>
      <c r="CV251" s="16">
        <v>0.65030002593994141</v>
      </c>
    </row>
    <row r="252" spans="22:100" x14ac:dyDescent="0.35">
      <c r="V252" s="16">
        <v>248</v>
      </c>
      <c r="W252" s="16">
        <f t="shared" si="91"/>
        <v>73.995000000000005</v>
      </c>
      <c r="X252" s="16">
        <f t="shared" si="83"/>
        <v>0</v>
      </c>
      <c r="Y252" s="16">
        <f t="shared" si="84"/>
        <v>0</v>
      </c>
      <c r="AK252" s="27"/>
      <c r="AL252" s="27">
        <f>IF($D$54="","",$D$54)</f>
        <v>73.995000000000005</v>
      </c>
      <c r="AM252" s="16">
        <v>0.20550000667572021</v>
      </c>
      <c r="AN252" s="16">
        <v>0.17069999873638153</v>
      </c>
      <c r="AO252" s="16">
        <v>0.32010000944137573</v>
      </c>
      <c r="AP252" s="16">
        <v>0.92409998178482056</v>
      </c>
      <c r="AQ252" s="16">
        <v>0.39300000667572021</v>
      </c>
      <c r="AR252" s="16">
        <v>0.83099997043609619</v>
      </c>
      <c r="AS252" s="16">
        <v>0.92030000686645508</v>
      </c>
      <c r="AT252" s="16">
        <v>0.62949997186660767</v>
      </c>
      <c r="AU252" s="16">
        <v>8.500000461935997E-3</v>
      </c>
      <c r="AV252" s="16">
        <v>3.9400000125169754E-2</v>
      </c>
      <c r="AW252" s="16">
        <v>0.38029998540878296</v>
      </c>
      <c r="AX252" s="16">
        <v>0.24379999935626984</v>
      </c>
      <c r="AY252" s="16">
        <v>0.43239998817443848</v>
      </c>
      <c r="AZ252" s="16">
        <v>0.21709999442100525</v>
      </c>
      <c r="BA252" s="16">
        <v>0.74910002946853638</v>
      </c>
      <c r="BB252" s="16">
        <v>0.68279999494552612</v>
      </c>
      <c r="BC252" s="16">
        <v>0.72979998588562012</v>
      </c>
      <c r="BU252" s="16">
        <v>8.8200002908706665E-2</v>
      </c>
      <c r="BV252" s="16">
        <v>0.84039998054504395</v>
      </c>
      <c r="BW252" s="16">
        <v>0.98189997673034668</v>
      </c>
      <c r="BX252" s="16">
        <v>5.0500001758337021E-2</v>
      </c>
      <c r="BY252" s="16">
        <v>0.30289998650550842</v>
      </c>
      <c r="BZ252" s="16">
        <v>0.35879999399185181</v>
      </c>
      <c r="CA252" s="16">
        <v>0.18960000574588776</v>
      </c>
      <c r="CB252" s="16">
        <v>0.38859999179840088</v>
      </c>
      <c r="CC252" s="16">
        <v>0.65509998798370361</v>
      </c>
      <c r="CD252" s="16">
        <v>0.45269998908042908</v>
      </c>
      <c r="CE252" s="16">
        <v>248</v>
      </c>
      <c r="CF252" s="16">
        <f t="shared" si="85"/>
        <v>74.024000000000001</v>
      </c>
      <c r="CG252" s="16">
        <f t="shared" si="96"/>
        <v>248</v>
      </c>
      <c r="CH252" s="16">
        <f t="shared" si="86"/>
        <v>0.9875322254861002</v>
      </c>
      <c r="CI252" s="16">
        <f t="shared" si="97"/>
        <v>1.2467774513899799E-2</v>
      </c>
      <c r="CJ252" s="16">
        <f t="shared" si="88"/>
        <v>0.97021706956167331</v>
      </c>
      <c r="CK252" s="16">
        <f t="shared" si="98"/>
        <v>-21.176891407386925</v>
      </c>
      <c r="CL252" s="16">
        <f t="shared" si="90"/>
        <v>2.2979348890103681</v>
      </c>
      <c r="CM252" s="16">
        <v>0.7062000036239624</v>
      </c>
      <c r="CN252" s="16">
        <v>0.69440001249313354</v>
      </c>
      <c r="CO252" s="16">
        <v>0.4205000102519989</v>
      </c>
      <c r="CP252" s="16">
        <v>0.3580000102519989</v>
      </c>
      <c r="CQ252" s="16">
        <v>0.63590002059936523</v>
      </c>
      <c r="CR252" s="16">
        <v>0.21840000152587891</v>
      </c>
      <c r="CS252" s="16">
        <v>0.16050000488758087</v>
      </c>
      <c r="CT252" s="16">
        <v>0.45269998908042908</v>
      </c>
      <c r="CU252" s="16">
        <v>0.65770000219345093</v>
      </c>
      <c r="CV252" s="16">
        <v>0.48510000109672546</v>
      </c>
    </row>
    <row r="253" spans="22:100" x14ac:dyDescent="0.35">
      <c r="V253" s="27">
        <v>249</v>
      </c>
      <c r="W253" s="16">
        <f t="shared" si="91"/>
        <v>74.016999999999996</v>
      </c>
      <c r="X253" s="16">
        <f t="shared" si="83"/>
        <v>0</v>
      </c>
      <c r="Y253" s="16">
        <f t="shared" si="84"/>
        <v>0</v>
      </c>
      <c r="AK253" s="27"/>
      <c r="AL253" s="27">
        <f>IF($E$54="","",$E$54)</f>
        <v>74.016999999999996</v>
      </c>
      <c r="AM253" s="16">
        <v>0.61349999904632568</v>
      </c>
      <c r="AN253" s="16">
        <v>0.58420002460479736</v>
      </c>
      <c r="AO253" s="16">
        <v>4.1900001466274261E-2</v>
      </c>
      <c r="AP253" s="16">
        <v>0.24690000712871552</v>
      </c>
      <c r="AQ253" s="16">
        <v>0.83520001173019409</v>
      </c>
      <c r="AR253" s="16">
        <v>0.6478000283241272</v>
      </c>
      <c r="AS253" s="16">
        <v>0.91490000486373901</v>
      </c>
      <c r="AT253" s="16">
        <v>0.68660002946853638</v>
      </c>
      <c r="AU253" s="16">
        <v>0.58939999341964722</v>
      </c>
      <c r="AV253" s="16">
        <v>0.41470000147819519</v>
      </c>
      <c r="AW253" s="16">
        <v>0.77539998292922974</v>
      </c>
      <c r="AX253" s="16">
        <v>0.87110000848770142</v>
      </c>
      <c r="AY253" s="16">
        <v>0.98839998245239258</v>
      </c>
      <c r="AZ253" s="16">
        <v>0.61049997806549072</v>
      </c>
      <c r="BA253" s="16">
        <v>0.25960001349449158</v>
      </c>
      <c r="BB253" s="16">
        <v>0.45390000939369202</v>
      </c>
      <c r="BC253" s="16">
        <v>0.383899986743927</v>
      </c>
      <c r="BU253" s="16">
        <v>0.91430002450942993</v>
      </c>
      <c r="BV253" s="16">
        <v>0.39719998836517334</v>
      </c>
      <c r="BW253" s="16">
        <v>8.150000125169754E-2</v>
      </c>
      <c r="BX253" s="16">
        <v>0.81690001487731934</v>
      </c>
      <c r="BY253" s="16">
        <v>0.68269997835159302</v>
      </c>
      <c r="BZ253" s="16">
        <v>0.5569000244140625</v>
      </c>
      <c r="CA253" s="16">
        <v>0.45699998736381531</v>
      </c>
      <c r="CB253" s="16">
        <v>0.37639999389648438</v>
      </c>
      <c r="CC253" s="16">
        <v>0.19689999520778656</v>
      </c>
      <c r="CD253" s="16">
        <v>0.68650001287460327</v>
      </c>
      <c r="CE253" s="16">
        <v>249</v>
      </c>
      <c r="CF253" s="16">
        <f t="shared" si="85"/>
        <v>74.03</v>
      </c>
      <c r="CG253" s="16">
        <f t="shared" si="96"/>
        <v>249</v>
      </c>
      <c r="CH253" s="16">
        <f t="shared" si="86"/>
        <v>0.99768626419973017</v>
      </c>
      <c r="CI253" s="16">
        <f t="shared" si="97"/>
        <v>2.3137358002698338E-3</v>
      </c>
      <c r="CJ253" s="16">
        <f t="shared" si="88"/>
        <v>0.99960704810259338</v>
      </c>
      <c r="CK253" s="16">
        <f t="shared" si="98"/>
        <v>-1.3465945358232168</v>
      </c>
      <c r="CL253" s="16">
        <f t="shared" si="90"/>
        <v>2.4682307799606242</v>
      </c>
      <c r="CM253" s="16">
        <v>0.30199998617172241</v>
      </c>
      <c r="CN253" s="16">
        <v>0.39059999585151672</v>
      </c>
      <c r="CO253" s="16">
        <v>0.75720000267028809</v>
      </c>
      <c r="CP253" s="16">
        <v>0.44729998707771301</v>
      </c>
      <c r="CQ253" s="16">
        <v>0.94459998607635498</v>
      </c>
      <c r="CR253" s="16">
        <v>0.93739998340606689</v>
      </c>
      <c r="CS253" s="16">
        <v>0.94230002164840698</v>
      </c>
      <c r="CT253" s="16">
        <v>0.66579997539520264</v>
      </c>
      <c r="CU253" s="16">
        <v>0.21809999644756317</v>
      </c>
      <c r="CV253" s="16">
        <v>0.58009999990463257</v>
      </c>
    </row>
    <row r="254" spans="22:100" x14ac:dyDescent="0.35">
      <c r="V254" s="16">
        <v>250</v>
      </c>
      <c r="W254" s="16">
        <f t="shared" si="91"/>
        <v>74.013000000000005</v>
      </c>
      <c r="X254" s="16">
        <f t="shared" si="83"/>
        <v>0</v>
      </c>
      <c r="Y254" s="16">
        <f t="shared" si="84"/>
        <v>0</v>
      </c>
      <c r="AK254" s="27"/>
      <c r="AL254" s="27">
        <f>IF($F$54="","",$F$54)</f>
        <v>74.013000000000005</v>
      </c>
      <c r="AM254" s="16">
        <v>0.87470000982284546</v>
      </c>
      <c r="AN254" s="16">
        <v>0.53659999370574951</v>
      </c>
      <c r="AO254" s="16">
        <v>0.85100001096725464</v>
      </c>
      <c r="AP254" s="16">
        <v>0.19550000131130219</v>
      </c>
      <c r="AQ254" s="16">
        <v>0.73680001497268677</v>
      </c>
      <c r="AR254" s="16">
        <v>7.5699999928474426E-2</v>
      </c>
      <c r="AS254" s="16">
        <v>0.10790000110864639</v>
      </c>
      <c r="AT254" s="16">
        <v>5.2000001072883606E-2</v>
      </c>
      <c r="AU254" s="16">
        <v>0.53579998016357422</v>
      </c>
      <c r="AV254" s="16">
        <v>0.82349997758865356</v>
      </c>
      <c r="AW254" s="16">
        <v>0.68029999732971191</v>
      </c>
      <c r="AX254" s="16">
        <v>0.13760000467300415</v>
      </c>
      <c r="AY254" s="16">
        <v>0.11999999731779099</v>
      </c>
      <c r="AZ254" s="16">
        <v>0.79769998788833618</v>
      </c>
      <c r="BA254" s="16">
        <v>0.82719999551773071</v>
      </c>
      <c r="BB254" s="16">
        <v>0.73830002546310425</v>
      </c>
      <c r="BC254" s="16">
        <v>0.4440000057220459</v>
      </c>
      <c r="BU254" s="16">
        <v>0.17249999940395355</v>
      </c>
      <c r="BV254" s="16">
        <v>0.67019999027252197</v>
      </c>
      <c r="BW254" s="16">
        <v>0.99409997463226318</v>
      </c>
      <c r="BX254" s="16">
        <v>0.25870001316070557</v>
      </c>
      <c r="BY254" s="16">
        <v>0.69370001554489136</v>
      </c>
      <c r="BZ254" s="16">
        <v>0.88999998569488525</v>
      </c>
      <c r="CA254" s="16">
        <v>0.23450000584125519</v>
      </c>
      <c r="CB254" s="16">
        <v>8.8699996471405029E-2</v>
      </c>
      <c r="CC254" s="16">
        <v>0.80049997568130493</v>
      </c>
      <c r="CD254" s="16">
        <v>2.8899999335408211E-2</v>
      </c>
      <c r="CE254" s="16">
        <v>250</v>
      </c>
      <c r="CF254" s="16">
        <f t="shared" si="85"/>
        <v>74.03</v>
      </c>
      <c r="CG254" s="16">
        <f t="shared" si="96"/>
        <v>250</v>
      </c>
      <c r="CH254" s="16">
        <f t="shared" si="86"/>
        <v>0.99768626419973017</v>
      </c>
      <c r="CI254" s="16">
        <f t="shared" si="97"/>
        <v>2.3137358002698338E-3</v>
      </c>
      <c r="CJ254" s="16">
        <f t="shared" si="88"/>
        <v>0.99960704810259338</v>
      </c>
      <c r="CK254" s="16">
        <f t="shared" si="98"/>
        <v>-1.3520134273154629</v>
      </c>
      <c r="CL254" s="16">
        <f t="shared" si="90"/>
        <v>2.7708478637938168</v>
      </c>
      <c r="CM254" s="16">
        <v>0.69019997119903564</v>
      </c>
      <c r="CN254" s="16">
        <v>0.35479998588562012</v>
      </c>
      <c r="CO254" s="16">
        <v>0.35330000519752502</v>
      </c>
      <c r="CP254" s="16">
        <v>0.5680999755859375</v>
      </c>
      <c r="CQ254" s="16">
        <v>0.72990000247955322</v>
      </c>
      <c r="CR254" s="16">
        <v>0.5131000280380249</v>
      </c>
      <c r="CS254" s="16">
        <v>0.2953999936580658</v>
      </c>
      <c r="CT254" s="16">
        <v>0.74000000953674316</v>
      </c>
      <c r="CU254" s="16">
        <v>0.46950000524520874</v>
      </c>
      <c r="CV254" s="16">
        <v>0.77899998426437378</v>
      </c>
    </row>
    <row r="255" spans="22:100" x14ac:dyDescent="0.35">
      <c r="X255" s="16">
        <f>SUM(X5:X254)</f>
        <v>0</v>
      </c>
      <c r="Y255" s="16">
        <f>SUM(Y5:Y254)</f>
        <v>0</v>
      </c>
      <c r="AM255" s="16">
        <v>0.29399999976158142</v>
      </c>
      <c r="AN255" s="16">
        <v>0.60579997301101685</v>
      </c>
      <c r="AO255" s="16">
        <v>0.5374000072479248</v>
      </c>
      <c r="AP255" s="16">
        <v>0.82940000295639038</v>
      </c>
      <c r="AQ255" s="16">
        <v>0.63040000200271606</v>
      </c>
      <c r="AR255" s="16">
        <v>0.38409999012947083</v>
      </c>
      <c r="AS255" s="16">
        <v>9.0400002896785736E-2</v>
      </c>
      <c r="AT255" s="16">
        <v>0.75639998912811279</v>
      </c>
      <c r="AU255" s="16">
        <v>0.34070000052452087</v>
      </c>
      <c r="AV255" s="16">
        <v>2.8799999505281448E-2</v>
      </c>
      <c r="AW255" s="16">
        <v>7.9400002956390381E-2</v>
      </c>
      <c r="AX255" s="16">
        <v>0.27039998769760132</v>
      </c>
      <c r="AY255" s="16">
        <v>0.60659998655319214</v>
      </c>
      <c r="AZ255" s="16">
        <v>5.7399999350309372E-2</v>
      </c>
      <c r="BA255" s="16">
        <v>0.76450002193450928</v>
      </c>
      <c r="BB255" s="16">
        <v>0.15279999375343323</v>
      </c>
      <c r="BC255" s="16">
        <v>0.39610001444816589</v>
      </c>
      <c r="BU255" s="16">
        <v>0.88249999284744263</v>
      </c>
      <c r="BV255" s="16">
        <v>3.060000017285347E-2</v>
      </c>
      <c r="BW255" s="16">
        <v>0.31779998540878296</v>
      </c>
      <c r="BX255" s="16">
        <v>0.44859999418258667</v>
      </c>
      <c r="BY255" s="16">
        <v>0.51599997282028198</v>
      </c>
      <c r="BZ255" s="16">
        <v>0.62239998579025269</v>
      </c>
      <c r="CA255" s="16">
        <v>0.31490001082420349</v>
      </c>
      <c r="CB255" s="16">
        <v>0.38929998874664307</v>
      </c>
      <c r="CC255" s="16">
        <v>0.14830000698566437</v>
      </c>
      <c r="CD255" s="16">
        <v>0.61229997873306274</v>
      </c>
      <c r="CE255" s="16">
        <v>0.93449997901916504</v>
      </c>
      <c r="CF255" s="16">
        <v>1.3100000098347664E-2</v>
      </c>
      <c r="CG255" s="16">
        <v>7.9000003635883331E-2</v>
      </c>
      <c r="CH255" s="16">
        <v>0.66439998149871826</v>
      </c>
      <c r="CI255" s="16">
        <v>0.49610000848770142</v>
      </c>
      <c r="CJ255" s="16">
        <v>0.42429998517036438</v>
      </c>
      <c r="CK255" s="16">
        <v>0.80739998817443848</v>
      </c>
      <c r="CL255" s="16">
        <v>0.84270000457763672</v>
      </c>
      <c r="CM255" s="16">
        <v>0.12080000340938568</v>
      </c>
      <c r="CN255" s="16">
        <v>0.32199999690055847</v>
      </c>
      <c r="CO255" s="16">
        <v>4.8999998718500137E-2</v>
      </c>
      <c r="CP255" s="16">
        <v>0.56330001354217529</v>
      </c>
      <c r="CQ255" s="16">
        <v>0.87209999561309814</v>
      </c>
      <c r="CR255" s="16">
        <v>0.57810002565383911</v>
      </c>
      <c r="CS255" s="16">
        <v>6.99999975040555E-4</v>
      </c>
      <c r="CT255" s="16">
        <v>0.79839998483657837</v>
      </c>
      <c r="CU255" s="16">
        <v>0.14659999310970306</v>
      </c>
      <c r="CV255" s="16">
        <v>6.549999862909317E-2</v>
      </c>
    </row>
    <row r="259" spans="84:95" x14ac:dyDescent="0.35"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</row>
    <row r="260" spans="84:95" x14ac:dyDescent="0.35"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</row>
    <row r="261" spans="84:95" x14ac:dyDescent="0.35"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</row>
    <row r="262" spans="84:95" x14ac:dyDescent="0.35"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</row>
    <row r="263" spans="84:95" x14ac:dyDescent="0.35"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</row>
    <row r="264" spans="84:95" x14ac:dyDescent="0.35"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</row>
    <row r="265" spans="84:95" x14ac:dyDescent="0.35"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</row>
    <row r="266" spans="84:95" x14ac:dyDescent="0.35"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</row>
    <row r="267" spans="84:95" x14ac:dyDescent="0.35"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</row>
    <row r="268" spans="84:95" x14ac:dyDescent="0.35"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</row>
  </sheetData>
  <sheetProtection selectLockedCells="1" selectUnlockedCells="1"/>
  <mergeCells count="1">
    <mergeCell ref="V2:AL2"/>
  </mergeCells>
  <printOptions horizontalCentered="1" verticalCentered="1"/>
  <pageMargins left="0" right="0" top="0" bottom="0" header="0" footer="0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B2:H51"/>
  <sheetViews>
    <sheetView workbookViewId="0">
      <selection activeCell="G36" sqref="G36"/>
    </sheetView>
  </sheetViews>
  <sheetFormatPr baseColWidth="10" defaultRowHeight="14.5" x14ac:dyDescent="0.35"/>
  <cols>
    <col min="1" max="1" width="2.36328125" customWidth="1"/>
  </cols>
  <sheetData>
    <row r="2" spans="2:8" x14ac:dyDescent="0.35">
      <c r="B2" s="36">
        <v>74.03</v>
      </c>
      <c r="C2" s="36">
        <v>74.001999999999995</v>
      </c>
      <c r="D2" s="36">
        <v>74.019000000000005</v>
      </c>
      <c r="E2" s="36">
        <v>73.992000000000004</v>
      </c>
      <c r="F2" s="36">
        <v>74.007999999999996</v>
      </c>
      <c r="G2" s="19"/>
      <c r="H2" t="s">
        <v>148</v>
      </c>
    </row>
    <row r="3" spans="2:8" x14ac:dyDescent="0.35">
      <c r="B3" s="36">
        <v>73.995000000000005</v>
      </c>
      <c r="C3" s="36">
        <v>73.992000000000004</v>
      </c>
      <c r="D3" s="36">
        <v>74.001000000000005</v>
      </c>
      <c r="E3" s="36">
        <v>74.010999999999996</v>
      </c>
      <c r="F3" s="36">
        <v>74.004000000000005</v>
      </c>
      <c r="G3" s="19"/>
    </row>
    <row r="4" spans="2:8" x14ac:dyDescent="0.35">
      <c r="B4" s="36">
        <v>73.988</v>
      </c>
      <c r="C4" s="36">
        <v>74.024000000000001</v>
      </c>
      <c r="D4" s="36">
        <v>74.021000000000001</v>
      </c>
      <c r="E4" s="36">
        <v>74.004999999999995</v>
      </c>
      <c r="F4" s="36">
        <v>74.001999999999995</v>
      </c>
      <c r="G4" s="19"/>
    </row>
    <row r="5" spans="2:8" x14ac:dyDescent="0.35">
      <c r="B5" s="36">
        <v>74.001999999999995</v>
      </c>
      <c r="C5" s="36">
        <v>73.995999999999995</v>
      </c>
      <c r="D5" s="36">
        <v>73.992999999999995</v>
      </c>
      <c r="E5" s="36">
        <v>74.015000000000001</v>
      </c>
      <c r="F5" s="36">
        <v>74.009</v>
      </c>
      <c r="G5" s="19"/>
    </row>
    <row r="6" spans="2:8" x14ac:dyDescent="0.35">
      <c r="B6" s="36">
        <v>73.992000000000004</v>
      </c>
      <c r="C6" s="36">
        <v>74.007000000000005</v>
      </c>
      <c r="D6" s="36">
        <v>74.015000000000001</v>
      </c>
      <c r="E6" s="36">
        <v>73.989000000000004</v>
      </c>
      <c r="F6" s="36">
        <v>74.013999999999996</v>
      </c>
      <c r="G6" s="19"/>
    </row>
    <row r="7" spans="2:8" x14ac:dyDescent="0.35">
      <c r="B7" s="36">
        <v>74.009</v>
      </c>
      <c r="C7" s="36">
        <v>73.994</v>
      </c>
      <c r="D7" s="36">
        <v>73.997</v>
      </c>
      <c r="E7" s="36">
        <v>73.984999999999999</v>
      </c>
      <c r="F7" s="36">
        <v>73.992999999999995</v>
      </c>
      <c r="G7" s="19"/>
    </row>
    <row r="8" spans="2:8" x14ac:dyDescent="0.35">
      <c r="B8" s="36">
        <v>73.995000000000005</v>
      </c>
      <c r="C8" s="36">
        <v>74.006</v>
      </c>
      <c r="D8" s="36">
        <v>73.994</v>
      </c>
      <c r="E8" s="36">
        <v>74</v>
      </c>
      <c r="F8" s="36">
        <v>74.004999999999995</v>
      </c>
      <c r="G8" s="19"/>
    </row>
    <row r="9" spans="2:8" x14ac:dyDescent="0.35">
      <c r="B9" s="36">
        <v>73.984999999999999</v>
      </c>
      <c r="C9" s="36">
        <v>74.003</v>
      </c>
      <c r="D9" s="36">
        <v>73.992999999999995</v>
      </c>
      <c r="E9" s="36">
        <v>74.015000000000001</v>
      </c>
      <c r="F9" s="36">
        <v>73.988</v>
      </c>
      <c r="G9" s="19"/>
    </row>
    <row r="10" spans="2:8" x14ac:dyDescent="0.35">
      <c r="B10" s="36">
        <v>74.007999999999996</v>
      </c>
      <c r="C10" s="36">
        <v>73.995000000000005</v>
      </c>
      <c r="D10" s="36">
        <v>74.009</v>
      </c>
      <c r="E10" s="36">
        <v>74.004999999999995</v>
      </c>
      <c r="F10" s="36">
        <v>74.004000000000005</v>
      </c>
      <c r="G10" s="19"/>
    </row>
    <row r="11" spans="2:8" x14ac:dyDescent="0.35">
      <c r="B11" s="36">
        <v>73.998000000000005</v>
      </c>
      <c r="C11" s="36">
        <v>74</v>
      </c>
      <c r="D11" s="36">
        <v>73.989999999999995</v>
      </c>
      <c r="E11" s="36">
        <v>74.007000000000005</v>
      </c>
      <c r="F11" s="36">
        <v>73.995000000000005</v>
      </c>
      <c r="G11" s="19"/>
    </row>
    <row r="12" spans="2:8" x14ac:dyDescent="0.35">
      <c r="B12" s="36">
        <v>73.994</v>
      </c>
      <c r="C12" s="36">
        <v>73.998000000000005</v>
      </c>
      <c r="D12" s="36">
        <v>73.994</v>
      </c>
      <c r="E12" s="36">
        <v>73.995000000000005</v>
      </c>
      <c r="F12" s="36">
        <v>73.989999999999995</v>
      </c>
      <c r="G12" s="19"/>
    </row>
    <row r="13" spans="2:8" x14ac:dyDescent="0.35">
      <c r="B13" s="36">
        <v>74.004000000000005</v>
      </c>
      <c r="C13" s="36">
        <v>74</v>
      </c>
      <c r="D13" s="36">
        <v>74.007000000000005</v>
      </c>
      <c r="E13" s="36">
        <v>74</v>
      </c>
      <c r="F13" s="36">
        <v>73.995999999999995</v>
      </c>
      <c r="G13" s="19"/>
    </row>
    <row r="14" spans="2:8" x14ac:dyDescent="0.35">
      <c r="B14" s="36">
        <v>73.983000000000004</v>
      </c>
      <c r="C14" s="36">
        <v>74.001999999999995</v>
      </c>
      <c r="D14" s="36">
        <v>73.998000000000005</v>
      </c>
      <c r="E14" s="36">
        <v>73.997</v>
      </c>
      <c r="F14" s="36">
        <v>74.012</v>
      </c>
      <c r="G14" s="19"/>
    </row>
    <row r="15" spans="2:8" x14ac:dyDescent="0.35">
      <c r="B15" s="36">
        <v>74.006</v>
      </c>
      <c r="C15" s="36">
        <v>73.966999999999999</v>
      </c>
      <c r="D15" s="36">
        <v>73.994</v>
      </c>
      <c r="E15" s="36">
        <v>74</v>
      </c>
      <c r="F15" s="36">
        <v>73.983999999999995</v>
      </c>
      <c r="G15" s="19"/>
    </row>
    <row r="16" spans="2:8" x14ac:dyDescent="0.35">
      <c r="B16" s="36">
        <v>74.012</v>
      </c>
      <c r="C16" s="36">
        <v>74.013999999999996</v>
      </c>
      <c r="D16" s="36">
        <v>73.998000000000005</v>
      </c>
      <c r="E16" s="36">
        <v>73.998999999999995</v>
      </c>
      <c r="F16" s="36">
        <v>74.007000000000005</v>
      </c>
      <c r="G16" s="19"/>
    </row>
    <row r="17" spans="2:7" x14ac:dyDescent="0.35">
      <c r="B17" s="36">
        <v>74</v>
      </c>
      <c r="C17" s="36">
        <v>73.983999999999995</v>
      </c>
      <c r="D17" s="36">
        <v>74.004999999999995</v>
      </c>
      <c r="E17" s="36">
        <v>73.998000000000005</v>
      </c>
      <c r="F17" s="36">
        <v>73.995999999999995</v>
      </c>
      <c r="G17" s="19"/>
    </row>
    <row r="18" spans="2:7" x14ac:dyDescent="0.35">
      <c r="B18" s="36">
        <v>73.994</v>
      </c>
      <c r="C18" s="36">
        <v>74.012</v>
      </c>
      <c r="D18" s="36">
        <v>73.986000000000004</v>
      </c>
      <c r="E18" s="36">
        <v>74.004999999999995</v>
      </c>
      <c r="F18" s="36">
        <v>74.007000000000005</v>
      </c>
      <c r="G18" s="19"/>
    </row>
    <row r="19" spans="2:7" x14ac:dyDescent="0.35">
      <c r="B19" s="36">
        <v>74.006</v>
      </c>
      <c r="C19" s="36">
        <v>74.010000000000005</v>
      </c>
      <c r="D19" s="36">
        <v>74.018000000000001</v>
      </c>
      <c r="E19" s="36">
        <v>74.003</v>
      </c>
      <c r="F19" s="36">
        <v>74</v>
      </c>
      <c r="G19" s="19"/>
    </row>
    <row r="20" spans="2:7" x14ac:dyDescent="0.35">
      <c r="B20" s="36">
        <v>73.983999999999995</v>
      </c>
      <c r="C20" s="36">
        <v>74.001999999999995</v>
      </c>
      <c r="D20" s="36">
        <v>74.003</v>
      </c>
      <c r="E20" s="36">
        <v>74.004999999999995</v>
      </c>
      <c r="F20" s="36">
        <v>73.997</v>
      </c>
      <c r="G20" s="19"/>
    </row>
    <row r="21" spans="2:7" x14ac:dyDescent="0.35">
      <c r="B21" s="36">
        <v>74</v>
      </c>
      <c r="C21" s="36">
        <v>74.010000000000005</v>
      </c>
      <c r="D21" s="36">
        <v>74.013000000000005</v>
      </c>
      <c r="E21" s="36">
        <v>74.02</v>
      </c>
      <c r="F21" s="36">
        <v>74.003</v>
      </c>
      <c r="G21" s="19"/>
    </row>
    <row r="22" spans="2:7" x14ac:dyDescent="0.35">
      <c r="B22" s="36">
        <v>73.981999999999999</v>
      </c>
      <c r="C22" s="36">
        <v>74.001000000000005</v>
      </c>
      <c r="D22" s="36">
        <v>74.015000000000001</v>
      </c>
      <c r="E22" s="36">
        <v>74.004999999999995</v>
      </c>
      <c r="F22" s="36">
        <v>73.995999999999995</v>
      </c>
      <c r="G22" s="19"/>
    </row>
    <row r="23" spans="2:7" x14ac:dyDescent="0.35">
      <c r="B23" s="36">
        <v>74.004000000000005</v>
      </c>
      <c r="C23" s="36">
        <v>73.998999999999995</v>
      </c>
      <c r="D23" s="36">
        <v>73.989999999999995</v>
      </c>
      <c r="E23" s="36">
        <v>74.006</v>
      </c>
      <c r="F23" s="36">
        <v>74.009</v>
      </c>
      <c r="G23" s="19"/>
    </row>
    <row r="24" spans="2:7" x14ac:dyDescent="0.35">
      <c r="B24" s="36">
        <v>74.010000000000005</v>
      </c>
      <c r="C24" s="36">
        <v>73.989000000000004</v>
      </c>
      <c r="D24" s="36">
        <v>73.989999999999995</v>
      </c>
      <c r="E24" s="36">
        <v>74.009</v>
      </c>
      <c r="F24" s="36">
        <v>74.013999999999996</v>
      </c>
      <c r="G24" s="19"/>
    </row>
    <row r="25" spans="2:7" x14ac:dyDescent="0.35">
      <c r="B25" s="36">
        <v>74.015000000000001</v>
      </c>
      <c r="C25" s="36">
        <v>74.007999999999996</v>
      </c>
      <c r="D25" s="36">
        <v>73.992999999999995</v>
      </c>
      <c r="E25" s="36">
        <v>74</v>
      </c>
      <c r="F25" s="36">
        <v>74.010000000000005</v>
      </c>
      <c r="G25" s="19"/>
    </row>
    <row r="26" spans="2:7" x14ac:dyDescent="0.35">
      <c r="B26" s="36">
        <v>73.981999999999999</v>
      </c>
      <c r="C26" s="36">
        <v>73.983999999999995</v>
      </c>
      <c r="D26" s="36">
        <v>73.995000000000005</v>
      </c>
      <c r="E26" s="36">
        <v>74.016999999999996</v>
      </c>
      <c r="F26" s="36">
        <v>74.013000000000005</v>
      </c>
      <c r="G26" s="19"/>
    </row>
    <row r="27" spans="2:7" x14ac:dyDescent="0.35">
      <c r="B27" s="37">
        <v>74.03</v>
      </c>
      <c r="C27" s="37">
        <v>74.001999999999995</v>
      </c>
      <c r="D27" s="37">
        <v>74.019000000000005</v>
      </c>
      <c r="E27" s="37">
        <v>73.992000000000004</v>
      </c>
      <c r="F27" s="37">
        <v>74.007999999999996</v>
      </c>
      <c r="G27" s="19"/>
    </row>
    <row r="28" spans="2:7" x14ac:dyDescent="0.35">
      <c r="B28" s="37">
        <v>73.995000000000005</v>
      </c>
      <c r="C28" s="37">
        <v>73.992000000000004</v>
      </c>
      <c r="D28" s="37">
        <v>74.001000000000005</v>
      </c>
      <c r="E28" s="37">
        <v>74.010999999999996</v>
      </c>
      <c r="F28" s="37">
        <v>74.004000000000005</v>
      </c>
      <c r="G28" s="19"/>
    </row>
    <row r="29" spans="2:7" x14ac:dyDescent="0.35">
      <c r="B29" s="37">
        <v>73.988</v>
      </c>
      <c r="C29" s="37">
        <v>74.024000000000001</v>
      </c>
      <c r="D29" s="37">
        <v>74.021000000000001</v>
      </c>
      <c r="E29" s="37">
        <v>74.004999999999995</v>
      </c>
      <c r="F29" s="37">
        <v>74.001999999999995</v>
      </c>
      <c r="G29" s="19"/>
    </row>
    <row r="30" spans="2:7" x14ac:dyDescent="0.35">
      <c r="B30" s="37">
        <v>74.001999999999995</v>
      </c>
      <c r="C30" s="37">
        <v>73.995999999999995</v>
      </c>
      <c r="D30" s="37">
        <v>73.992999999999995</v>
      </c>
      <c r="E30" s="37">
        <v>74.015000000000001</v>
      </c>
      <c r="F30" s="37">
        <v>74.009</v>
      </c>
      <c r="G30" s="19"/>
    </row>
    <row r="31" spans="2:7" x14ac:dyDescent="0.35">
      <c r="B31" s="37">
        <v>73.992000000000004</v>
      </c>
      <c r="C31" s="37">
        <v>74.007000000000005</v>
      </c>
      <c r="D31" s="37">
        <v>74.015000000000001</v>
      </c>
      <c r="E31" s="37">
        <v>73.989000000000004</v>
      </c>
      <c r="F31" s="37">
        <v>74.013999999999996</v>
      </c>
      <c r="G31" s="19"/>
    </row>
    <row r="32" spans="2:7" x14ac:dyDescent="0.35">
      <c r="B32" s="37">
        <v>74.009</v>
      </c>
      <c r="C32" s="37">
        <v>73.994</v>
      </c>
      <c r="D32" s="37">
        <v>73.997</v>
      </c>
      <c r="E32" s="37">
        <v>73.984999999999999</v>
      </c>
      <c r="F32" s="37">
        <v>73.992999999999995</v>
      </c>
      <c r="G32" s="19"/>
    </row>
    <row r="33" spans="2:7" x14ac:dyDescent="0.35">
      <c r="B33" s="37">
        <v>73.995000000000005</v>
      </c>
      <c r="C33" s="37">
        <v>74.006</v>
      </c>
      <c r="D33" s="37">
        <v>73.994</v>
      </c>
      <c r="E33" s="37">
        <v>74</v>
      </c>
      <c r="F33" s="37">
        <v>74.004999999999995</v>
      </c>
      <c r="G33" s="19"/>
    </row>
    <row r="34" spans="2:7" x14ac:dyDescent="0.35">
      <c r="B34" s="37">
        <v>73.984999999999999</v>
      </c>
      <c r="C34" s="37">
        <v>74.003</v>
      </c>
      <c r="D34" s="37">
        <v>73.992999999999995</v>
      </c>
      <c r="E34" s="37">
        <v>74.015000000000001</v>
      </c>
      <c r="F34" s="37">
        <v>73.988</v>
      </c>
      <c r="G34" s="19"/>
    </row>
    <row r="35" spans="2:7" x14ac:dyDescent="0.35">
      <c r="B35" s="37">
        <v>74.007999999999996</v>
      </c>
      <c r="C35" s="37">
        <v>73.995000000000005</v>
      </c>
      <c r="D35" s="37">
        <v>74.009</v>
      </c>
      <c r="E35" s="37">
        <v>74.004999999999995</v>
      </c>
      <c r="F35" s="37">
        <v>74.004000000000005</v>
      </c>
      <c r="G35" s="19"/>
    </row>
    <row r="36" spans="2:7" x14ac:dyDescent="0.35">
      <c r="B36" s="37">
        <v>73.998000000000005</v>
      </c>
      <c r="C36" s="37">
        <v>74</v>
      </c>
      <c r="D36" s="37">
        <v>73.989999999999995</v>
      </c>
      <c r="E36" s="37">
        <v>74.007000000000005</v>
      </c>
      <c r="F36" s="37">
        <v>73.995000000000005</v>
      </c>
      <c r="G36" s="19"/>
    </row>
    <row r="37" spans="2:7" x14ac:dyDescent="0.35">
      <c r="B37" s="37">
        <v>73.994</v>
      </c>
      <c r="C37" s="37">
        <v>73.998000000000005</v>
      </c>
      <c r="D37" s="37">
        <v>73.994</v>
      </c>
      <c r="E37" s="37">
        <v>73.995000000000005</v>
      </c>
      <c r="F37" s="37">
        <v>73.989999999999995</v>
      </c>
      <c r="G37" s="19"/>
    </row>
    <row r="38" spans="2:7" x14ac:dyDescent="0.35">
      <c r="B38" s="37">
        <v>74.004000000000005</v>
      </c>
      <c r="C38" s="37">
        <v>74</v>
      </c>
      <c r="D38" s="37">
        <v>74.007000000000005</v>
      </c>
      <c r="E38" s="37">
        <v>74</v>
      </c>
      <c r="F38" s="37">
        <v>73.995999999999995</v>
      </c>
      <c r="G38" s="19"/>
    </row>
    <row r="39" spans="2:7" x14ac:dyDescent="0.35">
      <c r="B39" s="37">
        <v>73.983000000000004</v>
      </c>
      <c r="C39" s="37">
        <v>74.001999999999995</v>
      </c>
      <c r="D39" s="37">
        <v>73.998000000000005</v>
      </c>
      <c r="E39" s="37">
        <v>73.997</v>
      </c>
      <c r="F39" s="37">
        <v>74.012</v>
      </c>
      <c r="G39" s="19"/>
    </row>
    <row r="40" spans="2:7" x14ac:dyDescent="0.35">
      <c r="B40" s="37">
        <v>74.006</v>
      </c>
      <c r="C40" s="37">
        <v>73.966999999999999</v>
      </c>
      <c r="D40" s="37">
        <v>73.994</v>
      </c>
      <c r="E40" s="37">
        <v>74</v>
      </c>
      <c r="F40" s="37">
        <v>73.983999999999995</v>
      </c>
      <c r="G40" s="19"/>
    </row>
    <row r="41" spans="2:7" x14ac:dyDescent="0.35">
      <c r="B41" s="37">
        <v>74.012</v>
      </c>
      <c r="C41" s="37">
        <v>74.013999999999996</v>
      </c>
      <c r="D41" s="37">
        <v>73.998000000000005</v>
      </c>
      <c r="E41" s="37">
        <v>73.998999999999995</v>
      </c>
      <c r="F41" s="37">
        <v>74.007000000000005</v>
      </c>
      <c r="G41" s="19"/>
    </row>
    <row r="42" spans="2:7" x14ac:dyDescent="0.35">
      <c r="B42" s="37">
        <v>74</v>
      </c>
      <c r="C42" s="37">
        <v>73.983999999999995</v>
      </c>
      <c r="D42" s="37">
        <v>74.004999999999995</v>
      </c>
      <c r="E42" s="37">
        <v>73.998000000000005</v>
      </c>
      <c r="F42" s="37">
        <v>73.995999999999995</v>
      </c>
      <c r="G42" s="19"/>
    </row>
    <row r="43" spans="2:7" x14ac:dyDescent="0.35">
      <c r="B43" s="37">
        <v>73.994</v>
      </c>
      <c r="C43" s="37">
        <v>74.012</v>
      </c>
      <c r="D43" s="37">
        <v>73.986000000000004</v>
      </c>
      <c r="E43" s="37">
        <v>74.004999999999995</v>
      </c>
      <c r="F43" s="37">
        <v>74.007000000000005</v>
      </c>
      <c r="G43" s="19"/>
    </row>
    <row r="44" spans="2:7" x14ac:dyDescent="0.35">
      <c r="B44" s="37">
        <v>74.006</v>
      </c>
      <c r="C44" s="37">
        <v>74.010000000000005</v>
      </c>
      <c r="D44" s="37">
        <v>74.018000000000001</v>
      </c>
      <c r="E44" s="37">
        <v>74.003</v>
      </c>
      <c r="F44" s="37">
        <v>74</v>
      </c>
      <c r="G44" s="19"/>
    </row>
    <row r="45" spans="2:7" x14ac:dyDescent="0.35">
      <c r="B45" s="37">
        <v>73.983999999999995</v>
      </c>
      <c r="C45" s="37">
        <v>74.001999999999995</v>
      </c>
      <c r="D45" s="37">
        <v>74.003</v>
      </c>
      <c r="E45" s="37">
        <v>74.004999999999995</v>
      </c>
      <c r="F45" s="37">
        <v>73.997</v>
      </c>
      <c r="G45" s="19"/>
    </row>
    <row r="46" spans="2:7" x14ac:dyDescent="0.35">
      <c r="B46" s="37">
        <v>74</v>
      </c>
      <c r="C46" s="37">
        <v>74.010000000000005</v>
      </c>
      <c r="D46" s="37">
        <v>74.013000000000005</v>
      </c>
      <c r="E46" s="37">
        <v>74.02</v>
      </c>
      <c r="F46" s="37">
        <v>74.003</v>
      </c>
      <c r="G46" s="19"/>
    </row>
    <row r="47" spans="2:7" x14ac:dyDescent="0.35">
      <c r="B47" s="37">
        <v>73.981999999999999</v>
      </c>
      <c r="C47" s="37">
        <v>74.001000000000005</v>
      </c>
      <c r="D47" s="37">
        <v>74.015000000000001</v>
      </c>
      <c r="E47" s="37">
        <v>74.004999999999995</v>
      </c>
      <c r="F47" s="37">
        <v>73.995999999999995</v>
      </c>
      <c r="G47" s="19"/>
    </row>
    <row r="48" spans="2:7" x14ac:dyDescent="0.35">
      <c r="B48" s="37">
        <v>74.004000000000005</v>
      </c>
      <c r="C48" s="37">
        <v>73.998999999999995</v>
      </c>
      <c r="D48" s="37">
        <v>73.989999999999995</v>
      </c>
      <c r="E48" s="37">
        <v>74.006</v>
      </c>
      <c r="F48" s="37">
        <v>74.009</v>
      </c>
      <c r="G48" s="19"/>
    </row>
    <row r="49" spans="2:7" x14ac:dyDescent="0.35">
      <c r="B49" s="37">
        <v>74.010000000000005</v>
      </c>
      <c r="C49" s="37">
        <v>73.989000000000004</v>
      </c>
      <c r="D49" s="37">
        <v>73.989999999999995</v>
      </c>
      <c r="E49" s="37">
        <v>74.009</v>
      </c>
      <c r="F49" s="37">
        <v>74.013999999999996</v>
      </c>
      <c r="G49" s="19"/>
    </row>
    <row r="50" spans="2:7" x14ac:dyDescent="0.35">
      <c r="B50" s="37">
        <v>74.015000000000001</v>
      </c>
      <c r="C50" s="37">
        <v>74.007999999999996</v>
      </c>
      <c r="D50" s="37">
        <v>73.992999999999995</v>
      </c>
      <c r="E50" s="37">
        <v>74</v>
      </c>
      <c r="F50" s="37">
        <v>74.010000000000005</v>
      </c>
      <c r="G50" s="19"/>
    </row>
    <row r="51" spans="2:7" x14ac:dyDescent="0.35">
      <c r="B51" s="37">
        <v>73.981999999999999</v>
      </c>
      <c r="C51" s="37">
        <v>73.983999999999995</v>
      </c>
      <c r="D51" s="37">
        <v>73.995000000000005</v>
      </c>
      <c r="E51" s="37">
        <v>74.016999999999996</v>
      </c>
      <c r="F51" s="37">
        <v>74.013000000000005</v>
      </c>
      <c r="G51" s="19"/>
    </row>
  </sheetData>
  <pageMargins left="0.7" right="0.7" top="0.78740157499999996" bottom="0.78740157499999996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Eingabe Daten</vt:lpstr>
      <vt:lpstr>Auswertung und Diagramm</vt:lpstr>
      <vt:lpstr>Validierung Beispieldaten</vt:lpstr>
      <vt:lpstr>'Auswertung und Diagramm'!Druckbereich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Schnurr, Roland</dc:creator>
  <cp:lastModifiedBy>Admin</cp:lastModifiedBy>
  <cp:lastPrinted>2023-05-08T20:54:10Z</cp:lastPrinted>
  <dcterms:created xsi:type="dcterms:W3CDTF">2013-06-04T12:27:04Z</dcterms:created>
  <dcterms:modified xsi:type="dcterms:W3CDTF">2023-05-16T12:29:10Z</dcterms:modified>
</cp:coreProperties>
</file>