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ThinkPad User\Daten\Six Sigma Black Belt Wordpress\"/>
    </mc:Choice>
  </mc:AlternateContent>
  <bookViews>
    <workbookView xWindow="0" yWindow="0" windowWidth="19200" windowHeight="6885"/>
  </bookViews>
  <sheets>
    <sheet name="Input and Diagram" sheetId="1" r:id="rId1"/>
    <sheet name="Calculation" sheetId="5" r:id="rId2"/>
  </sheets>
  <definedNames>
    <definedName name="Anzahl">Calculation!$Q$12</definedName>
    <definedName name="AnzahlKlassenHistogramm">'Input and Diagram'!$P$18</definedName>
    <definedName name="BEOBPOGW">Calculation!$Q$34</definedName>
    <definedName name="BEOBPPM">Calculation!$Q$33</definedName>
    <definedName name="BEOBPUGW">Calculation!$Q$33</definedName>
    <definedName name="CP">Calculation!$Q$19</definedName>
    <definedName name="CPK">Calculation!$Q$20</definedName>
    <definedName name="CPO">Calculation!$Q$18</definedName>
    <definedName name="CPU">Calculation!$Q$17</definedName>
    <definedName name="Datum">'Input and Diagram'!$O$9</definedName>
    <definedName name="_xlnm.Print_Area" localSheetId="0">'Input and Diagram'!$A$1:$Y$55</definedName>
    <definedName name="EinDrittelUCLR">Calculation!$Q$32</definedName>
    <definedName name="einsigmaminus">Calculation!$AB$5</definedName>
    <definedName name="einsigmaplus">Calculation!$AC$5</definedName>
    <definedName name="Häufigkeitsdichte">Calculation!#REF!</definedName>
    <definedName name="Maßeinheit">'Input and Diagram'!$O$11</definedName>
    <definedName name="Maximum">Calculation!$Q$25</definedName>
    <definedName name="Median">Calculation!$Q$22</definedName>
    <definedName name="Merkmal">'Input and Diagram'!$O$10</definedName>
    <definedName name="Merkman">'Input and Diagram'!$O$10</definedName>
    <definedName name="Minimum">Calculation!$Q$24</definedName>
    <definedName name="Mittelwert">Calculation!$Q$13</definedName>
    <definedName name="MittelwertderSpannweite">Calculation!$Q$27</definedName>
    <definedName name="Normalverteilung_S">Calculation!#REF!</definedName>
    <definedName name="ObereKontrollgrenzeR">Calculation!$Q$30</definedName>
    <definedName name="ObereKontrollgrenzeX">Calculation!$Q$28</definedName>
    <definedName name="OGW">'Input and Diagram'!#REF!</definedName>
    <definedName name="P">Calculation!#REF!</definedName>
    <definedName name="POGW">Calculation!#REF!</definedName>
    <definedName name="Print_Area" localSheetId="1">Calculation!$A$1:$X$55</definedName>
    <definedName name="Print_Area" localSheetId="0">'Input and Diagram'!$A$1:$Y$55</definedName>
    <definedName name="PruefungRegel2verletzt">Calculation!$AZ$205</definedName>
    <definedName name="PUGW">Calculation!#REF!</definedName>
    <definedName name="Regel1Spannweite">Calculation!$AV$205</definedName>
    <definedName name="Regel1YWerte">Calculation!$AU$205</definedName>
    <definedName name="Regel1YWerteLCL">Calculation!#REF!</definedName>
    <definedName name="Regel1YWerteUCL">Calculation!$AU$205</definedName>
    <definedName name="Regel2SpannweitegrMittelwert">Calculation!$BB$205</definedName>
    <definedName name="Regel2YgrMittelwert">Calculation!$AZ$205</definedName>
    <definedName name="Regel3Spannweite">Calculation!$BI$205</definedName>
    <definedName name="Regel3Y">Calculation!$BF$205</definedName>
    <definedName name="Regel4Spannweite">Calculation!$BO$205</definedName>
    <definedName name="Regel4Y">Calculation!$BL$205</definedName>
    <definedName name="Regel5YWerte">Calculation!$BR$205</definedName>
    <definedName name="Regel6Y">Calculation!$BU$205</definedName>
    <definedName name="Regel7Y">Calculation!$BX$205</definedName>
    <definedName name="Regel8Y">Calculation!$CA$205</definedName>
    <definedName name="Sollwert">'Input and Diagram'!$P$15</definedName>
    <definedName name="Spannweite">Calculation!$Q$23</definedName>
    <definedName name="Standardabweichung">Calculation!$Q$14</definedName>
    <definedName name="UntereKontrollgrenzeX">Calculation!$Q$29</definedName>
    <definedName name="xi">Calculation!$C$5:$C$204</definedName>
    <definedName name="ZweiDrittelUCLR">Calculation!$Q$31</definedName>
    <definedName name="ZweiSigmaminus">Calculation!$AD$5</definedName>
    <definedName name="ZweiSigmaplus">Calculation!$AE$5</definedName>
  </definedNames>
  <calcPr calcId="152511"/>
</workbook>
</file>

<file path=xl/calcChain.xml><?xml version="1.0" encoding="utf-8"?>
<calcChain xmlns="http://schemas.openxmlformats.org/spreadsheetml/2006/main">
  <c r="X47" i="1" l="1"/>
  <c r="X46" i="1"/>
  <c r="C54" i="5"/>
  <c r="AA54" i="5" s="1"/>
  <c r="AS54" i="5" s="1"/>
  <c r="C53" i="5"/>
  <c r="C52" i="5"/>
  <c r="AA52" i="5" s="1"/>
  <c r="AS52" i="5" s="1"/>
  <c r="C51" i="5"/>
  <c r="C50" i="5"/>
  <c r="C49" i="5"/>
  <c r="AR49" i="5" s="1"/>
  <c r="C48" i="5"/>
  <c r="AA48" i="5" s="1"/>
  <c r="AS48" i="5" s="1"/>
  <c r="C47" i="5"/>
  <c r="AA47" i="5" s="1"/>
  <c r="AS47" i="5" s="1"/>
  <c r="C46" i="5"/>
  <c r="AA46" i="5" s="1"/>
  <c r="AS46" i="5" s="1"/>
  <c r="C45" i="5"/>
  <c r="AA45" i="5" s="1"/>
  <c r="AS45" i="5" s="1"/>
  <c r="C44" i="5"/>
  <c r="C43" i="5"/>
  <c r="C42" i="5"/>
  <c r="AR42" i="5" s="1"/>
  <c r="C41" i="5"/>
  <c r="AR41" i="5" s="1"/>
  <c r="C40" i="5"/>
  <c r="AA40" i="5" s="1"/>
  <c r="AS40" i="5" s="1"/>
  <c r="C39" i="5"/>
  <c r="AR39" i="5" s="1"/>
  <c r="C38" i="5"/>
  <c r="AR38" i="5" s="1"/>
  <c r="C37" i="5"/>
  <c r="AA37" i="5" s="1"/>
  <c r="AS37" i="5" s="1"/>
  <c r="C36" i="5"/>
  <c r="AR36" i="5" s="1"/>
  <c r="C35" i="5"/>
  <c r="C34" i="5"/>
  <c r="AR34" i="5" s="1"/>
  <c r="C33" i="5"/>
  <c r="AR33" i="5" s="1"/>
  <c r="C32" i="5"/>
  <c r="AR32" i="5" s="1"/>
  <c r="C31" i="5"/>
  <c r="AR31" i="5" s="1"/>
  <c r="C30" i="5"/>
  <c r="AA30" i="5" s="1"/>
  <c r="AS30" i="5" s="1"/>
  <c r="C29" i="5"/>
  <c r="C28" i="5"/>
  <c r="AR28" i="5" s="1"/>
  <c r="C27" i="5"/>
  <c r="C26" i="5"/>
  <c r="AR26" i="5" s="1"/>
  <c r="C25" i="5"/>
  <c r="AA25" i="5" s="1"/>
  <c r="AS25" i="5" s="1"/>
  <c r="C24" i="5"/>
  <c r="AA24" i="5" s="1"/>
  <c r="AS24" i="5" s="1"/>
  <c r="C23" i="5"/>
  <c r="C22" i="5"/>
  <c r="AR22" i="5" s="1"/>
  <c r="C21" i="5"/>
  <c r="C20" i="5"/>
  <c r="AA20" i="5" s="1"/>
  <c r="AS20" i="5" s="1"/>
  <c r="C19" i="5"/>
  <c r="C18" i="5"/>
  <c r="C17" i="5"/>
  <c r="AA17" i="5" s="1"/>
  <c r="AS17" i="5" s="1"/>
  <c r="C16" i="5"/>
  <c r="AR16" i="5" s="1"/>
  <c r="C15" i="5"/>
  <c r="AR15" i="5" s="1"/>
  <c r="C14" i="5"/>
  <c r="AA14" i="5" s="1"/>
  <c r="AS14" i="5" s="1"/>
  <c r="C13" i="5"/>
  <c r="AA13" i="5" s="1"/>
  <c r="AS13" i="5" s="1"/>
  <c r="C12" i="5"/>
  <c r="C11" i="5"/>
  <c r="C10" i="5"/>
  <c r="AR10" i="5" s="1"/>
  <c r="C9" i="5"/>
  <c r="AR9" i="5" s="1"/>
  <c r="C8" i="5"/>
  <c r="AA8" i="5" s="1"/>
  <c r="AS8" i="5" s="1"/>
  <c r="C7" i="5"/>
  <c r="AA7" i="5" s="1"/>
  <c r="AS7" i="5" s="1"/>
  <c r="C6" i="5"/>
  <c r="AA6" i="5" s="1"/>
  <c r="AS6" i="5" s="1"/>
  <c r="C5" i="5"/>
  <c r="AA5" i="5" s="1"/>
  <c r="AS5" i="5" s="1"/>
  <c r="L54" i="5"/>
  <c r="C204" i="5" s="1"/>
  <c r="L53" i="5"/>
  <c r="C203" i="5" s="1"/>
  <c r="L52" i="5"/>
  <c r="C202" i="5" s="1"/>
  <c r="L51" i="5"/>
  <c r="C201" i="5" s="1"/>
  <c r="L50" i="5"/>
  <c r="C200" i="5" s="1"/>
  <c r="L49" i="5"/>
  <c r="C199" i="5" s="1"/>
  <c r="L48" i="5"/>
  <c r="C198" i="5" s="1"/>
  <c r="L47" i="5"/>
  <c r="C197" i="5" s="1"/>
  <c r="L46" i="5"/>
  <c r="C196" i="5" s="1"/>
  <c r="L45" i="5"/>
  <c r="C195" i="5" s="1"/>
  <c r="L44" i="5"/>
  <c r="C194" i="5" s="1"/>
  <c r="L43" i="5"/>
  <c r="C193" i="5" s="1"/>
  <c r="L42" i="5"/>
  <c r="C192" i="5" s="1"/>
  <c r="L41" i="5"/>
  <c r="C191" i="5" s="1"/>
  <c r="L40" i="5"/>
  <c r="C190" i="5" s="1"/>
  <c r="L39" i="5"/>
  <c r="C189" i="5" s="1"/>
  <c r="L38" i="5"/>
  <c r="C188" i="5" s="1"/>
  <c r="L37" i="5"/>
  <c r="C187" i="5" s="1"/>
  <c r="L36" i="5"/>
  <c r="C186" i="5" s="1"/>
  <c r="L35" i="5"/>
  <c r="C185" i="5" s="1"/>
  <c r="L34" i="5"/>
  <c r="C184" i="5" s="1"/>
  <c r="L33" i="5"/>
  <c r="C183" i="5" s="1"/>
  <c r="L32" i="5"/>
  <c r="C182" i="5" s="1"/>
  <c r="L31" i="5"/>
  <c r="C181" i="5" s="1"/>
  <c r="L30" i="5"/>
  <c r="C180" i="5" s="1"/>
  <c r="L29" i="5"/>
  <c r="C179" i="5" s="1"/>
  <c r="L28" i="5"/>
  <c r="C178" i="5" s="1"/>
  <c r="L27" i="5"/>
  <c r="C177" i="5" s="1"/>
  <c r="L26" i="5"/>
  <c r="C176" i="5" s="1"/>
  <c r="L25" i="5"/>
  <c r="C175" i="5" s="1"/>
  <c r="L24" i="5"/>
  <c r="C174" i="5" s="1"/>
  <c r="L23" i="5"/>
  <c r="C173" i="5" s="1"/>
  <c r="L22" i="5"/>
  <c r="C172" i="5" s="1"/>
  <c r="L21" i="5"/>
  <c r="C171" i="5" s="1"/>
  <c r="L20" i="5"/>
  <c r="C170" i="5" s="1"/>
  <c r="L19" i="5"/>
  <c r="C169" i="5" s="1"/>
  <c r="L18" i="5"/>
  <c r="C168" i="5" s="1"/>
  <c r="L17" i="5"/>
  <c r="C167" i="5" s="1"/>
  <c r="L16" i="5"/>
  <c r="C166" i="5" s="1"/>
  <c r="L15" i="5"/>
  <c r="C165" i="5" s="1"/>
  <c r="L14" i="5"/>
  <c r="C164" i="5" s="1"/>
  <c r="L13" i="5"/>
  <c r="C163" i="5" s="1"/>
  <c r="L12" i="5"/>
  <c r="C162" i="5" s="1"/>
  <c r="L11" i="5"/>
  <c r="C161" i="5" s="1"/>
  <c r="L10" i="5"/>
  <c r="C160" i="5" s="1"/>
  <c r="L9" i="5"/>
  <c r="C159" i="5" s="1"/>
  <c r="L8" i="5"/>
  <c r="C158" i="5" s="1"/>
  <c r="L7" i="5"/>
  <c r="C157" i="5" s="1"/>
  <c r="L6" i="5"/>
  <c r="C156" i="5" s="1"/>
  <c r="L5" i="5"/>
  <c r="C155" i="5" s="1"/>
  <c r="I54" i="5"/>
  <c r="C154" i="5" s="1"/>
  <c r="I53" i="5"/>
  <c r="C153" i="5" s="1"/>
  <c r="I52" i="5"/>
  <c r="C152" i="5" s="1"/>
  <c r="AR152" i="5" s="1"/>
  <c r="I51" i="5"/>
  <c r="C151" i="5" s="1"/>
  <c r="I50" i="5"/>
  <c r="C150" i="5" s="1"/>
  <c r="I49" i="5"/>
  <c r="C149" i="5" s="1"/>
  <c r="I48" i="5"/>
  <c r="C148" i="5" s="1"/>
  <c r="AR148" i="5" s="1"/>
  <c r="BW148" i="5" s="1"/>
  <c r="I47" i="5"/>
  <c r="C147" i="5" s="1"/>
  <c r="I46" i="5"/>
  <c r="C146" i="5" s="1"/>
  <c r="AR146" i="5" s="1"/>
  <c r="BW146" i="5" s="1"/>
  <c r="I45" i="5"/>
  <c r="C145" i="5" s="1"/>
  <c r="AR145" i="5" s="1"/>
  <c r="I44" i="5"/>
  <c r="C144" i="5" s="1"/>
  <c r="AR144" i="5" s="1"/>
  <c r="BA144" i="5" s="1"/>
  <c r="I43" i="5"/>
  <c r="C143" i="5" s="1"/>
  <c r="I42" i="5"/>
  <c r="C142" i="5" s="1"/>
  <c r="AR142" i="5" s="1"/>
  <c r="I41" i="5"/>
  <c r="C141" i="5" s="1"/>
  <c r="I40" i="5"/>
  <c r="C140" i="5" s="1"/>
  <c r="AR140" i="5" s="1"/>
  <c r="I39" i="5"/>
  <c r="C139" i="5" s="1"/>
  <c r="I38" i="5"/>
  <c r="C138" i="5" s="1"/>
  <c r="AR138" i="5" s="1"/>
  <c r="BW138" i="5" s="1"/>
  <c r="I37" i="5"/>
  <c r="C137" i="5" s="1"/>
  <c r="AR137" i="5" s="1"/>
  <c r="I36" i="5"/>
  <c r="C136" i="5" s="1"/>
  <c r="AR136" i="5" s="1"/>
  <c r="I35" i="5"/>
  <c r="C135" i="5" s="1"/>
  <c r="I34" i="5"/>
  <c r="C134" i="5" s="1"/>
  <c r="AR134" i="5" s="1"/>
  <c r="I33" i="5"/>
  <c r="C133" i="5" s="1"/>
  <c r="I32" i="5"/>
  <c r="C132" i="5" s="1"/>
  <c r="AR132" i="5" s="1"/>
  <c r="BA132" i="5" s="1"/>
  <c r="I31" i="5"/>
  <c r="C131" i="5" s="1"/>
  <c r="I30" i="5"/>
  <c r="C130" i="5" s="1"/>
  <c r="AR130" i="5" s="1"/>
  <c r="BZ130" i="5" s="1"/>
  <c r="I29" i="5"/>
  <c r="C129" i="5" s="1"/>
  <c r="AR129" i="5" s="1"/>
  <c r="I28" i="5"/>
  <c r="C128" i="5" s="1"/>
  <c r="AR128" i="5" s="1"/>
  <c r="BA128" i="5" s="1"/>
  <c r="I27" i="5"/>
  <c r="C127" i="5" s="1"/>
  <c r="AR127" i="5" s="1"/>
  <c r="I26" i="5"/>
  <c r="C126" i="5" s="1"/>
  <c r="I25" i="5"/>
  <c r="C125" i="5" s="1"/>
  <c r="I24" i="5"/>
  <c r="C124" i="5" s="1"/>
  <c r="AR124" i="5" s="1"/>
  <c r="I23" i="5"/>
  <c r="C123" i="5" s="1"/>
  <c r="I22" i="5"/>
  <c r="C122" i="5" s="1"/>
  <c r="AR122" i="5" s="1"/>
  <c r="I21" i="5"/>
  <c r="C121" i="5" s="1"/>
  <c r="AR121" i="5" s="1"/>
  <c r="AY121" i="5" s="1"/>
  <c r="I20" i="5"/>
  <c r="C120" i="5" s="1"/>
  <c r="AR120" i="5" s="1"/>
  <c r="BZ120" i="5" s="1"/>
  <c r="I19" i="5"/>
  <c r="C119" i="5" s="1"/>
  <c r="AR119" i="5" s="1"/>
  <c r="BA119" i="5" s="1"/>
  <c r="I18" i="5"/>
  <c r="C118" i="5" s="1"/>
  <c r="AR118" i="5" s="1"/>
  <c r="BZ118" i="5" s="1"/>
  <c r="I17" i="5"/>
  <c r="C117" i="5" s="1"/>
  <c r="AR117" i="5" s="1"/>
  <c r="BW117" i="5" s="1"/>
  <c r="I16" i="5"/>
  <c r="C116" i="5" s="1"/>
  <c r="AR116" i="5" s="1"/>
  <c r="I15" i="5"/>
  <c r="C115" i="5" s="1"/>
  <c r="I14" i="5"/>
  <c r="C114" i="5" s="1"/>
  <c r="AR114" i="5" s="1"/>
  <c r="BW114" i="5" s="1"/>
  <c r="I13" i="5"/>
  <c r="C113" i="5" s="1"/>
  <c r="AR113" i="5" s="1"/>
  <c r="BW113" i="5" s="1"/>
  <c r="I12" i="5"/>
  <c r="C112" i="5" s="1"/>
  <c r="AR112" i="5" s="1"/>
  <c r="BA112" i="5" s="1"/>
  <c r="I11" i="5"/>
  <c r="C111" i="5" s="1"/>
  <c r="AR111" i="5" s="1"/>
  <c r="I10" i="5"/>
  <c r="C110" i="5" s="1"/>
  <c r="AR110" i="5" s="1"/>
  <c r="AY110" i="5" s="1"/>
  <c r="I9" i="5"/>
  <c r="C109" i="5" s="1"/>
  <c r="AR109" i="5" s="1"/>
  <c r="AY109" i="5" s="1"/>
  <c r="I8" i="5"/>
  <c r="C108" i="5" s="1"/>
  <c r="AR108" i="5" s="1"/>
  <c r="I7" i="5"/>
  <c r="C107" i="5" s="1"/>
  <c r="AR107" i="5" s="1"/>
  <c r="I6" i="5"/>
  <c r="C106" i="5" s="1"/>
  <c r="AA106" i="5" s="1"/>
  <c r="AS106" i="5" s="1"/>
  <c r="I5" i="5"/>
  <c r="C105" i="5" s="1"/>
  <c r="AA105" i="5" s="1"/>
  <c r="AS105" i="5" s="1"/>
  <c r="F54" i="5"/>
  <c r="C104" i="5" s="1"/>
  <c r="AR104" i="5" s="1"/>
  <c r="F53" i="5"/>
  <c r="C103" i="5" s="1"/>
  <c r="AR103" i="5" s="1"/>
  <c r="F52" i="5"/>
  <c r="C102" i="5" s="1"/>
  <c r="AR102" i="5" s="1"/>
  <c r="F51" i="5"/>
  <c r="C101" i="5" s="1"/>
  <c r="AR101" i="5" s="1"/>
  <c r="F50" i="5"/>
  <c r="C100" i="5" s="1"/>
  <c r="AR100" i="5" s="1"/>
  <c r="F49" i="5"/>
  <c r="C99" i="5" s="1"/>
  <c r="AR99" i="5" s="1"/>
  <c r="F48" i="5"/>
  <c r="C98" i="5" s="1"/>
  <c r="AR98" i="5" s="1"/>
  <c r="F47" i="5"/>
  <c r="C97" i="5" s="1"/>
  <c r="AA97" i="5" s="1"/>
  <c r="AS97" i="5" s="1"/>
  <c r="F46" i="5"/>
  <c r="C96" i="5" s="1"/>
  <c r="AR96" i="5" s="1"/>
  <c r="F45" i="5"/>
  <c r="C95" i="5" s="1"/>
  <c r="AR95" i="5" s="1"/>
  <c r="F44" i="5"/>
  <c r="C94" i="5" s="1"/>
  <c r="AR94" i="5" s="1"/>
  <c r="F43" i="5"/>
  <c r="C93" i="5" s="1"/>
  <c r="AR93" i="5" s="1"/>
  <c r="F42" i="5"/>
  <c r="C92" i="5" s="1"/>
  <c r="AA92" i="5" s="1"/>
  <c r="AS92" i="5" s="1"/>
  <c r="F41" i="5"/>
  <c r="C91" i="5" s="1"/>
  <c r="AA91" i="5" s="1"/>
  <c r="AS91" i="5" s="1"/>
  <c r="F40" i="5"/>
  <c r="C90" i="5" s="1"/>
  <c r="AR90" i="5" s="1"/>
  <c r="F39" i="5"/>
  <c r="C89" i="5" s="1"/>
  <c r="F38" i="5"/>
  <c r="C88" i="5" s="1"/>
  <c r="AR88" i="5" s="1"/>
  <c r="F37" i="5"/>
  <c r="C87" i="5" s="1"/>
  <c r="AR87" i="5" s="1"/>
  <c r="F36" i="5"/>
  <c r="C86" i="5" s="1"/>
  <c r="AR86" i="5" s="1"/>
  <c r="F35" i="5"/>
  <c r="C85" i="5" s="1"/>
  <c r="AR85" i="5" s="1"/>
  <c r="F34" i="5"/>
  <c r="C84" i="5" s="1"/>
  <c r="AR84" i="5" s="1"/>
  <c r="F33" i="5"/>
  <c r="C83" i="5" s="1"/>
  <c r="AR83" i="5" s="1"/>
  <c r="F32" i="5"/>
  <c r="C82" i="5" s="1"/>
  <c r="F31" i="5"/>
  <c r="C81" i="5" s="1"/>
  <c r="AR81" i="5" s="1"/>
  <c r="F30" i="5"/>
  <c r="C80" i="5" s="1"/>
  <c r="AA80" i="5" s="1"/>
  <c r="AS80" i="5" s="1"/>
  <c r="F29" i="5"/>
  <c r="C79" i="5" s="1"/>
  <c r="AR79" i="5" s="1"/>
  <c r="F28" i="5"/>
  <c r="C78" i="5" s="1"/>
  <c r="AR78" i="5" s="1"/>
  <c r="F27" i="5"/>
  <c r="C77" i="5" s="1"/>
  <c r="F26" i="5"/>
  <c r="C76" i="5" s="1"/>
  <c r="AA76" i="5" s="1"/>
  <c r="AS76" i="5" s="1"/>
  <c r="F25" i="5"/>
  <c r="C75" i="5" s="1"/>
  <c r="AR75" i="5" s="1"/>
  <c r="F24" i="5"/>
  <c r="C74" i="5" s="1"/>
  <c r="AR74" i="5" s="1"/>
  <c r="F23" i="5"/>
  <c r="C73" i="5" s="1"/>
  <c r="AR73" i="5" s="1"/>
  <c r="F22" i="5"/>
  <c r="C72" i="5" s="1"/>
  <c r="F21" i="5"/>
  <c r="C71" i="5" s="1"/>
  <c r="AR71" i="5" s="1"/>
  <c r="F20" i="5"/>
  <c r="C70" i="5" s="1"/>
  <c r="AR70" i="5" s="1"/>
  <c r="F19" i="5"/>
  <c r="C69" i="5" s="1"/>
  <c r="AR69" i="5" s="1"/>
  <c r="F18" i="5"/>
  <c r="C68" i="5" s="1"/>
  <c r="AR68" i="5" s="1"/>
  <c r="F17" i="5"/>
  <c r="C67" i="5" s="1"/>
  <c r="AR67" i="5" s="1"/>
  <c r="F16" i="5"/>
  <c r="C66" i="5" s="1"/>
  <c r="AR66" i="5" s="1"/>
  <c r="F15" i="5"/>
  <c r="C65" i="5" s="1"/>
  <c r="AR65" i="5" s="1"/>
  <c r="F14" i="5"/>
  <c r="C64" i="5" s="1"/>
  <c r="F13" i="5"/>
  <c r="C63" i="5" s="1"/>
  <c r="AR63" i="5" s="1"/>
  <c r="F12" i="5"/>
  <c r="C62" i="5" s="1"/>
  <c r="AR62" i="5" s="1"/>
  <c r="F11" i="5"/>
  <c r="C61" i="5" s="1"/>
  <c r="AR61" i="5" s="1"/>
  <c r="F10" i="5"/>
  <c r="C60" i="5" s="1"/>
  <c r="AA60" i="5" s="1"/>
  <c r="AS60" i="5" s="1"/>
  <c r="F9" i="5"/>
  <c r="C59" i="5" s="1"/>
  <c r="AR59" i="5" s="1"/>
  <c r="F8" i="5"/>
  <c r="C58" i="5" s="1"/>
  <c r="AR58" i="5" s="1"/>
  <c r="F7" i="5"/>
  <c r="C57" i="5" s="1"/>
  <c r="AR57" i="5" s="1"/>
  <c r="F6" i="5"/>
  <c r="C56" i="5" s="1"/>
  <c r="AR56" i="5" s="1"/>
  <c r="F5" i="5"/>
  <c r="C55" i="5" s="1"/>
  <c r="AR55" i="5" s="1"/>
  <c r="AR150" i="5"/>
  <c r="AR77" i="5"/>
  <c r="AR20" i="5"/>
  <c r="Q8" i="5"/>
  <c r="Q7" i="5"/>
  <c r="Q6" i="5"/>
  <c r="Q5" i="5"/>
  <c r="AX5" i="5"/>
  <c r="AX205" i="5" s="1"/>
  <c r="AH4" i="5"/>
  <c r="AG4" i="5"/>
  <c r="AF4" i="5"/>
  <c r="AE4" i="5"/>
  <c r="AD4" i="5"/>
  <c r="AC4" i="5"/>
  <c r="AB4" i="5"/>
  <c r="AR80" i="5" l="1"/>
  <c r="AR40" i="5"/>
  <c r="AR106" i="5"/>
  <c r="AR76" i="5"/>
  <c r="AA16" i="5"/>
  <c r="AS16" i="5" s="1"/>
  <c r="BE17" i="5" s="1"/>
  <c r="AR92" i="5"/>
  <c r="AA39" i="5"/>
  <c r="AS39" i="5" s="1"/>
  <c r="BK40" i="5" s="1"/>
  <c r="AR60" i="5"/>
  <c r="AR25" i="5"/>
  <c r="AR46" i="5"/>
  <c r="N23" i="5"/>
  <c r="AI23" i="5" s="1"/>
  <c r="AT23" i="5" s="1"/>
  <c r="AR47" i="5"/>
  <c r="AA23" i="5"/>
  <c r="AS23" i="5" s="1"/>
  <c r="BK24" i="5" s="1"/>
  <c r="AR48" i="5"/>
  <c r="AA31" i="5"/>
  <c r="AS31" i="5" s="1"/>
  <c r="AR8" i="5"/>
  <c r="AR97" i="5"/>
  <c r="BW119" i="5"/>
  <c r="AA32" i="5"/>
  <c r="AS32" i="5" s="1"/>
  <c r="AR14" i="5"/>
  <c r="AR30" i="5"/>
  <c r="BZ119" i="5"/>
  <c r="AA33" i="5"/>
  <c r="AS33" i="5" s="1"/>
  <c r="AA22" i="5"/>
  <c r="AS22" i="5" s="1"/>
  <c r="N15" i="5"/>
  <c r="AI15" i="5" s="1"/>
  <c r="AT15" i="5" s="1"/>
  <c r="AR24" i="5"/>
  <c r="AA78" i="5"/>
  <c r="AS78" i="5" s="1"/>
  <c r="AA9" i="5"/>
  <c r="AS9" i="5" s="1"/>
  <c r="BE9" i="5" s="1"/>
  <c r="N18" i="5"/>
  <c r="AI18" i="5" s="1"/>
  <c r="AT18" i="5" s="1"/>
  <c r="N50" i="5"/>
  <c r="AI50" i="5" s="1"/>
  <c r="AT50" i="5" s="1"/>
  <c r="AA95" i="5"/>
  <c r="AS95" i="5" s="1"/>
  <c r="BZ144" i="5"/>
  <c r="AA49" i="5"/>
  <c r="AS49" i="5" s="1"/>
  <c r="BE49" i="5" s="1"/>
  <c r="BK106" i="5"/>
  <c r="AR23" i="5"/>
  <c r="AA15" i="5"/>
  <c r="AS15" i="5" s="1"/>
  <c r="BK15" i="5" s="1"/>
  <c r="AA28" i="5"/>
  <c r="AS28" i="5" s="1"/>
  <c r="AA50" i="5"/>
  <c r="AS50" i="5" s="1"/>
  <c r="AR17" i="5"/>
  <c r="AA41" i="5"/>
  <c r="AS41" i="5" s="1"/>
  <c r="BK41" i="5" s="1"/>
  <c r="AR6" i="5"/>
  <c r="BW118" i="5"/>
  <c r="AA42" i="5"/>
  <c r="AS42" i="5" s="1"/>
  <c r="N39" i="5"/>
  <c r="AI39" i="5" s="1"/>
  <c r="AT39" i="5" s="1"/>
  <c r="AR7" i="5"/>
  <c r="AR18" i="5"/>
  <c r="AR50" i="5"/>
  <c r="BZ148" i="5"/>
  <c r="AA18" i="5"/>
  <c r="AS18" i="5" s="1"/>
  <c r="BK18" i="5" s="1"/>
  <c r="N33" i="5"/>
  <c r="AI33" i="5" s="1"/>
  <c r="AT33" i="5" s="1"/>
  <c r="N48" i="5"/>
  <c r="AI48" i="5" s="1"/>
  <c r="AT48" i="5" s="1"/>
  <c r="AA36" i="5"/>
  <c r="AS36" i="5" s="1"/>
  <c r="BW140" i="5"/>
  <c r="BZ140" i="5"/>
  <c r="BA140" i="5"/>
  <c r="BZ127" i="5"/>
  <c r="BW127" i="5"/>
  <c r="BA127" i="5"/>
  <c r="AY127" i="5"/>
  <c r="AA11" i="5"/>
  <c r="AS11" i="5" s="1"/>
  <c r="N11" i="5"/>
  <c r="AI11" i="5" s="1"/>
  <c r="AT11" i="5" s="1"/>
  <c r="N19" i="5"/>
  <c r="AI19" i="5" s="1"/>
  <c r="AT19" i="5" s="1"/>
  <c r="AR19" i="5"/>
  <c r="AA19" i="5"/>
  <c r="AS19" i="5" s="1"/>
  <c r="BE20" i="5" s="1"/>
  <c r="N27" i="5"/>
  <c r="AI27" i="5" s="1"/>
  <c r="AT27" i="5" s="1"/>
  <c r="AR27" i="5"/>
  <c r="AA27" i="5"/>
  <c r="AS27" i="5" s="1"/>
  <c r="N35" i="5"/>
  <c r="AI35" i="5" s="1"/>
  <c r="AT35" i="5" s="1"/>
  <c r="AR35" i="5"/>
  <c r="AA35" i="5"/>
  <c r="AS35" i="5" s="1"/>
  <c r="N43" i="5"/>
  <c r="AI43" i="5" s="1"/>
  <c r="AT43" i="5" s="1"/>
  <c r="AA43" i="5"/>
  <c r="AS43" i="5" s="1"/>
  <c r="N51" i="5"/>
  <c r="AI51" i="5" s="1"/>
  <c r="AT51" i="5" s="1"/>
  <c r="AR51" i="5"/>
  <c r="AR43" i="5"/>
  <c r="AA12" i="5"/>
  <c r="AS12" i="5" s="1"/>
  <c r="AR12" i="5"/>
  <c r="AA44" i="5"/>
  <c r="AS44" i="5" s="1"/>
  <c r="AR44" i="5"/>
  <c r="BW116" i="5"/>
  <c r="BZ116" i="5"/>
  <c r="BA116" i="5"/>
  <c r="BZ129" i="5"/>
  <c r="BW129" i="5"/>
  <c r="BA129" i="5"/>
  <c r="N13" i="5"/>
  <c r="AI13" i="5" s="1"/>
  <c r="AT13" i="5" s="1"/>
  <c r="AR13" i="5"/>
  <c r="AY129" i="5"/>
  <c r="AA51" i="5"/>
  <c r="AS51" i="5" s="1"/>
  <c r="BK52" i="5" s="1"/>
  <c r="AR11" i="5"/>
  <c r="AR52" i="5"/>
  <c r="BK46" i="5"/>
  <c r="BE46" i="5"/>
  <c r="N29" i="5"/>
  <c r="AI29" i="5" s="1"/>
  <c r="AT29" i="5" s="1"/>
  <c r="AA29" i="5"/>
  <c r="AS29" i="5" s="1"/>
  <c r="BE30" i="5" s="1"/>
  <c r="N53" i="5"/>
  <c r="AI53" i="5" s="1"/>
  <c r="AT53" i="5" s="1"/>
  <c r="AA53" i="5"/>
  <c r="AS53" i="5" s="1"/>
  <c r="BK53" i="5" s="1"/>
  <c r="AR53" i="5"/>
  <c r="BK6" i="5"/>
  <c r="AA64" i="5"/>
  <c r="AS64" i="5" s="1"/>
  <c r="AR64" i="5"/>
  <c r="BA130" i="5"/>
  <c r="BW130" i="5"/>
  <c r="AY130" i="5"/>
  <c r="BK14" i="5"/>
  <c r="BE14" i="5"/>
  <c r="Q13" i="5"/>
  <c r="AH5" i="5" s="1"/>
  <c r="AH6" i="5" s="1"/>
  <c r="AH7" i="5" s="1"/>
  <c r="AH8" i="5" s="1"/>
  <c r="AH9" i="5" s="1"/>
  <c r="AH10" i="5" s="1"/>
  <c r="AH11" i="5" s="1"/>
  <c r="AH12" i="5" s="1"/>
  <c r="AH13" i="5" s="1"/>
  <c r="AH14" i="5" s="1"/>
  <c r="AH15" i="5" s="1"/>
  <c r="AH16" i="5" s="1"/>
  <c r="AH17" i="5" s="1"/>
  <c r="AH18" i="5" s="1"/>
  <c r="AH19" i="5" s="1"/>
  <c r="AH20" i="5" s="1"/>
  <c r="AH21" i="5" s="1"/>
  <c r="AH22" i="5" s="1"/>
  <c r="AH23" i="5" s="1"/>
  <c r="AH24" i="5" s="1"/>
  <c r="AH25" i="5" s="1"/>
  <c r="AH26" i="5" s="1"/>
  <c r="AH27" i="5" s="1"/>
  <c r="AH28" i="5" s="1"/>
  <c r="AH29" i="5" s="1"/>
  <c r="AH30" i="5" s="1"/>
  <c r="AH31" i="5" s="1"/>
  <c r="AH32" i="5" s="1"/>
  <c r="AH33" i="5" s="1"/>
  <c r="AH34" i="5" s="1"/>
  <c r="AH35" i="5" s="1"/>
  <c r="AH36" i="5" s="1"/>
  <c r="AH37" i="5" s="1"/>
  <c r="AH38" i="5" s="1"/>
  <c r="AH39" i="5" s="1"/>
  <c r="AH40" i="5" s="1"/>
  <c r="AH41" i="5" s="1"/>
  <c r="AH42" i="5" s="1"/>
  <c r="AH43" i="5" s="1"/>
  <c r="AH44" i="5" s="1"/>
  <c r="AH45" i="5" s="1"/>
  <c r="AH46" i="5" s="1"/>
  <c r="AH47" i="5" s="1"/>
  <c r="AH48" i="5" s="1"/>
  <c r="AH49" i="5" s="1"/>
  <c r="AH50" i="5" s="1"/>
  <c r="AH51" i="5" s="1"/>
  <c r="AH52" i="5" s="1"/>
  <c r="AH53" i="5" s="1"/>
  <c r="AH54" i="5" s="1"/>
  <c r="AH55" i="5" s="1"/>
  <c r="AH56" i="5" s="1"/>
  <c r="AH57" i="5" s="1"/>
  <c r="AH58" i="5" s="1"/>
  <c r="AH59" i="5" s="1"/>
  <c r="AH60" i="5" s="1"/>
  <c r="AH61" i="5" s="1"/>
  <c r="AH62" i="5" s="1"/>
  <c r="AH63" i="5" s="1"/>
  <c r="AH64" i="5" s="1"/>
  <c r="AH65" i="5" s="1"/>
  <c r="AH66" i="5" s="1"/>
  <c r="AH67" i="5" s="1"/>
  <c r="AH68" i="5" s="1"/>
  <c r="AH69" i="5" s="1"/>
  <c r="AH70" i="5" s="1"/>
  <c r="AH71" i="5" s="1"/>
  <c r="AH72" i="5" s="1"/>
  <c r="AH73" i="5" s="1"/>
  <c r="AH74" i="5" s="1"/>
  <c r="AH75" i="5" s="1"/>
  <c r="AH76" i="5" s="1"/>
  <c r="AH77" i="5" s="1"/>
  <c r="AH78" i="5" s="1"/>
  <c r="AH79" i="5" s="1"/>
  <c r="AH80" i="5" s="1"/>
  <c r="AH81" i="5" s="1"/>
  <c r="AH82" i="5" s="1"/>
  <c r="AH83" i="5" s="1"/>
  <c r="AH84" i="5" s="1"/>
  <c r="AH85" i="5" s="1"/>
  <c r="AH86" i="5" s="1"/>
  <c r="AH87" i="5" s="1"/>
  <c r="AH88" i="5" s="1"/>
  <c r="AH89" i="5" s="1"/>
  <c r="AH90" i="5" s="1"/>
  <c r="AH91" i="5" s="1"/>
  <c r="AH92" i="5" s="1"/>
  <c r="AH93" i="5" s="1"/>
  <c r="AH94" i="5" s="1"/>
  <c r="AH95" i="5" s="1"/>
  <c r="AH96" i="5" s="1"/>
  <c r="AH97" i="5" s="1"/>
  <c r="AH98" i="5" s="1"/>
  <c r="AH99" i="5" s="1"/>
  <c r="AH100" i="5" s="1"/>
  <c r="AH101" i="5" s="1"/>
  <c r="AH102" i="5" s="1"/>
  <c r="AH103" i="5" s="1"/>
  <c r="AH104" i="5" s="1"/>
  <c r="AH105" i="5" s="1"/>
  <c r="AH106" i="5" s="1"/>
  <c r="AH107" i="5" s="1"/>
  <c r="AH108" i="5" s="1"/>
  <c r="AH109" i="5" s="1"/>
  <c r="AH110" i="5" s="1"/>
  <c r="AH111" i="5" s="1"/>
  <c r="AH112" i="5" s="1"/>
  <c r="AH113" i="5" s="1"/>
  <c r="AH114" i="5" s="1"/>
  <c r="AH115" i="5" s="1"/>
  <c r="AH116" i="5" s="1"/>
  <c r="AH117" i="5" s="1"/>
  <c r="AH118" i="5" s="1"/>
  <c r="AH119" i="5" s="1"/>
  <c r="AH120" i="5" s="1"/>
  <c r="AH121" i="5" s="1"/>
  <c r="AH122" i="5" s="1"/>
  <c r="AH123" i="5" s="1"/>
  <c r="AH124" i="5" s="1"/>
  <c r="AH125" i="5" s="1"/>
  <c r="AH126" i="5" s="1"/>
  <c r="AH127" i="5" s="1"/>
  <c r="AH128" i="5" s="1"/>
  <c r="AH129" i="5" s="1"/>
  <c r="AH130" i="5" s="1"/>
  <c r="AH131" i="5" s="1"/>
  <c r="AH132" i="5" s="1"/>
  <c r="AH133" i="5" s="1"/>
  <c r="AH134" i="5" s="1"/>
  <c r="AH135" i="5" s="1"/>
  <c r="AH136" i="5" s="1"/>
  <c r="AH137" i="5" s="1"/>
  <c r="AH138" i="5" s="1"/>
  <c r="AH139" i="5" s="1"/>
  <c r="AH140" i="5" s="1"/>
  <c r="AH141" i="5" s="1"/>
  <c r="AH142" i="5" s="1"/>
  <c r="AH143" i="5" s="1"/>
  <c r="AH144" i="5" s="1"/>
  <c r="AH145" i="5" s="1"/>
  <c r="AH146" i="5" s="1"/>
  <c r="AH147" i="5" s="1"/>
  <c r="AH148" i="5" s="1"/>
  <c r="AH149" i="5" s="1"/>
  <c r="AH150" i="5" s="1"/>
  <c r="AH151" i="5" s="1"/>
  <c r="AH152" i="5" s="1"/>
  <c r="AH153" i="5" s="1"/>
  <c r="AH154" i="5" s="1"/>
  <c r="AH155" i="5" s="1"/>
  <c r="AH156" i="5" s="1"/>
  <c r="AH157" i="5" s="1"/>
  <c r="AH158" i="5" s="1"/>
  <c r="AH159" i="5" s="1"/>
  <c r="AH160" i="5" s="1"/>
  <c r="AH161" i="5" s="1"/>
  <c r="AH162" i="5" s="1"/>
  <c r="AH163" i="5" s="1"/>
  <c r="AH164" i="5" s="1"/>
  <c r="AH165" i="5" s="1"/>
  <c r="AH166" i="5" s="1"/>
  <c r="AH167" i="5" s="1"/>
  <c r="AH168" i="5" s="1"/>
  <c r="AH169" i="5" s="1"/>
  <c r="AH170" i="5" s="1"/>
  <c r="AH171" i="5" s="1"/>
  <c r="AH172" i="5" s="1"/>
  <c r="AH173" i="5" s="1"/>
  <c r="AH174" i="5" s="1"/>
  <c r="AH175" i="5" s="1"/>
  <c r="AH176" i="5" s="1"/>
  <c r="AH177" i="5" s="1"/>
  <c r="AH178" i="5" s="1"/>
  <c r="AH179" i="5" s="1"/>
  <c r="AH180" i="5" s="1"/>
  <c r="AH181" i="5" s="1"/>
  <c r="AH182" i="5" s="1"/>
  <c r="AH183" i="5" s="1"/>
  <c r="AH184" i="5" s="1"/>
  <c r="AH185" i="5" s="1"/>
  <c r="AH186" i="5" s="1"/>
  <c r="AH187" i="5" s="1"/>
  <c r="AH188" i="5" s="1"/>
  <c r="AH189" i="5" s="1"/>
  <c r="AH190" i="5" s="1"/>
  <c r="AH191" i="5" s="1"/>
  <c r="AH192" i="5" s="1"/>
  <c r="AH193" i="5" s="1"/>
  <c r="AH194" i="5" s="1"/>
  <c r="AH195" i="5" s="1"/>
  <c r="AH196" i="5" s="1"/>
  <c r="AH197" i="5" s="1"/>
  <c r="AH198" i="5" s="1"/>
  <c r="AH199" i="5" s="1"/>
  <c r="AH200" i="5" s="1"/>
  <c r="AH201" i="5" s="1"/>
  <c r="AH202" i="5" s="1"/>
  <c r="AH203" i="5" s="1"/>
  <c r="AH204" i="5" s="1"/>
  <c r="AA21" i="5"/>
  <c r="AS21" i="5" s="1"/>
  <c r="BK21" i="5" s="1"/>
  <c r="AR21" i="5"/>
  <c r="N37" i="5"/>
  <c r="AI37" i="5" s="1"/>
  <c r="AT37" i="5" s="1"/>
  <c r="AR37" i="5"/>
  <c r="N45" i="5"/>
  <c r="AI45" i="5" s="1"/>
  <c r="AT45" i="5" s="1"/>
  <c r="AR45" i="5"/>
  <c r="AR5" i="5"/>
  <c r="N14" i="5"/>
  <c r="AI14" i="5" s="1"/>
  <c r="AT14" i="5" s="1"/>
  <c r="Q12" i="5"/>
  <c r="Z202" i="5" s="1"/>
  <c r="AR72" i="5"/>
  <c r="AA72" i="5"/>
  <c r="AS72" i="5" s="1"/>
  <c r="AA56" i="5"/>
  <c r="AS56" i="5" s="1"/>
  <c r="Q14" i="5"/>
  <c r="BZ110" i="5"/>
  <c r="AA89" i="5"/>
  <c r="AS89" i="5" s="1"/>
  <c r="AR89" i="5"/>
  <c r="BA137" i="5"/>
  <c r="AY137" i="5"/>
  <c r="BK17" i="5"/>
  <c r="N21" i="5"/>
  <c r="AI21" i="5" s="1"/>
  <c r="AT21" i="5" s="1"/>
  <c r="AR29" i="5"/>
  <c r="BK92" i="5"/>
  <c r="N82" i="5"/>
  <c r="AI82" i="5" s="1"/>
  <c r="AT82" i="5" s="1"/>
  <c r="AR82" i="5"/>
  <c r="AR105" i="5"/>
  <c r="AY119" i="5"/>
  <c r="BZ128" i="5"/>
  <c r="N10" i="5"/>
  <c r="AI10" i="5" s="1"/>
  <c r="AT10" i="5" s="1"/>
  <c r="AA10" i="5"/>
  <c r="AS10" i="5" s="1"/>
  <c r="N26" i="5"/>
  <c r="AI26" i="5" s="1"/>
  <c r="AT26" i="5" s="1"/>
  <c r="AA26" i="5"/>
  <c r="AS26" i="5" s="1"/>
  <c r="N34" i="5"/>
  <c r="AI34" i="5" s="1"/>
  <c r="AT34" i="5" s="1"/>
  <c r="AA34" i="5"/>
  <c r="AS34" i="5" s="1"/>
  <c r="N42" i="5"/>
  <c r="AI42" i="5" s="1"/>
  <c r="AT42" i="5" s="1"/>
  <c r="N30" i="5"/>
  <c r="AI30" i="5" s="1"/>
  <c r="AT30" i="5" s="1"/>
  <c r="N22" i="5"/>
  <c r="AI22" i="5" s="1"/>
  <c r="AT22" i="5" s="1"/>
  <c r="BH23" i="5" s="1"/>
  <c r="N38" i="5"/>
  <c r="AI38" i="5" s="1"/>
  <c r="AT38" i="5" s="1"/>
  <c r="N46" i="5"/>
  <c r="AI46" i="5" s="1"/>
  <c r="AT46" i="5" s="1"/>
  <c r="N54" i="5"/>
  <c r="AI54" i="5" s="1"/>
  <c r="AT54" i="5" s="1"/>
  <c r="N32" i="5"/>
  <c r="AI32" i="5" s="1"/>
  <c r="AT32" i="5" s="1"/>
  <c r="BA148" i="5"/>
  <c r="AA38" i="5"/>
  <c r="AS38" i="5" s="1"/>
  <c r="N7" i="5"/>
  <c r="AI7" i="5" s="1"/>
  <c r="AT7" i="5" s="1"/>
  <c r="N31" i="5"/>
  <c r="AI31" i="5" s="1"/>
  <c r="AT31" i="5" s="1"/>
  <c r="N47" i="5"/>
  <c r="AI47" i="5" s="1"/>
  <c r="AT47" i="5" s="1"/>
  <c r="N6" i="5"/>
  <c r="AI6" i="5" s="1"/>
  <c r="AT6" i="5" s="1"/>
  <c r="BN6" i="5" s="1"/>
  <c r="AR54" i="5"/>
  <c r="AR91" i="5"/>
  <c r="BK25" i="5"/>
  <c r="BE25" i="5"/>
  <c r="BK8" i="5"/>
  <c r="BE8" i="5"/>
  <c r="BE7" i="5"/>
  <c r="BE6" i="5"/>
  <c r="BK7" i="5"/>
  <c r="BE21" i="5"/>
  <c r="BE47" i="5"/>
  <c r="BK47" i="5"/>
  <c r="BE48" i="5"/>
  <c r="BK48" i="5"/>
  <c r="BW111" i="5"/>
  <c r="BZ111" i="5"/>
  <c r="BA111" i="5"/>
  <c r="AY111" i="5"/>
  <c r="BW136" i="5"/>
  <c r="AY136" i="5"/>
  <c r="BZ136" i="5"/>
  <c r="BA136" i="5"/>
  <c r="BZ117" i="5"/>
  <c r="BA117" i="5"/>
  <c r="AY117" i="5"/>
  <c r="BZ113" i="5"/>
  <c r="AY113" i="5"/>
  <c r="BA113" i="5"/>
  <c r="BZ114" i="5"/>
  <c r="AY114" i="5"/>
  <c r="BA114" i="5"/>
  <c r="AY116" i="5"/>
  <c r="BZ121" i="5"/>
  <c r="BW121" i="5"/>
  <c r="BA121" i="5"/>
  <c r="BW109" i="5"/>
  <c r="BW122" i="5"/>
  <c r="BA122" i="5"/>
  <c r="BZ122" i="5"/>
  <c r="BA109" i="5"/>
  <c r="BZ109" i="5"/>
  <c r="AY122" i="5"/>
  <c r="BA134" i="5"/>
  <c r="BZ134" i="5"/>
  <c r="AY134" i="5"/>
  <c r="BW134" i="5"/>
  <c r="BE92" i="5"/>
  <c r="BW112" i="5"/>
  <c r="AY112" i="5"/>
  <c r="BZ112" i="5"/>
  <c r="BE106" i="5"/>
  <c r="BA110" i="5"/>
  <c r="BW110" i="5"/>
  <c r="BA150" i="5"/>
  <c r="BZ150" i="5"/>
  <c r="AY150" i="5"/>
  <c r="BW150" i="5"/>
  <c r="N61" i="5"/>
  <c r="AI61" i="5" s="1"/>
  <c r="AT61" i="5" s="1"/>
  <c r="AA61" i="5"/>
  <c r="AS61" i="5" s="1"/>
  <c r="N69" i="5"/>
  <c r="AI69" i="5" s="1"/>
  <c r="AT69" i="5" s="1"/>
  <c r="AA69" i="5"/>
  <c r="AS69" i="5" s="1"/>
  <c r="N77" i="5"/>
  <c r="AI77" i="5" s="1"/>
  <c r="AT77" i="5" s="1"/>
  <c r="AA77" i="5"/>
  <c r="AS77" i="5" s="1"/>
  <c r="N85" i="5"/>
  <c r="AI85" i="5" s="1"/>
  <c r="AT85" i="5" s="1"/>
  <c r="AA85" i="5"/>
  <c r="AS85" i="5" s="1"/>
  <c r="N93" i="5"/>
  <c r="AI93" i="5" s="1"/>
  <c r="AT93" i="5" s="1"/>
  <c r="AA93" i="5"/>
  <c r="AS93" i="5" s="1"/>
  <c r="N101" i="5"/>
  <c r="AI101" i="5" s="1"/>
  <c r="AT101" i="5" s="1"/>
  <c r="AA101" i="5"/>
  <c r="AS101" i="5" s="1"/>
  <c r="N109" i="5"/>
  <c r="N117" i="5"/>
  <c r="N125" i="5"/>
  <c r="AR125" i="5"/>
  <c r="N133" i="5"/>
  <c r="AR133" i="5"/>
  <c r="N141" i="5"/>
  <c r="AR141" i="5"/>
  <c r="N149" i="5"/>
  <c r="AR149" i="5"/>
  <c r="N157" i="5"/>
  <c r="AR157" i="5"/>
  <c r="N165" i="5"/>
  <c r="AR165" i="5"/>
  <c r="N173" i="5"/>
  <c r="AR173" i="5"/>
  <c r="N181" i="5"/>
  <c r="AR181" i="5"/>
  <c r="N189" i="5"/>
  <c r="AR189" i="5"/>
  <c r="N197" i="5"/>
  <c r="AR197" i="5"/>
  <c r="BA152" i="5"/>
  <c r="AY152" i="5"/>
  <c r="BZ152" i="5"/>
  <c r="BW152" i="5"/>
  <c r="BW124" i="5"/>
  <c r="BZ124" i="5"/>
  <c r="AY124" i="5"/>
  <c r="N58" i="5"/>
  <c r="AI58" i="5" s="1"/>
  <c r="AT58" i="5" s="1"/>
  <c r="AA58" i="5"/>
  <c r="AS58" i="5" s="1"/>
  <c r="Q22" i="5"/>
  <c r="N66" i="5"/>
  <c r="AI66" i="5" s="1"/>
  <c r="AT66" i="5" s="1"/>
  <c r="AA66" i="5"/>
  <c r="AS66" i="5" s="1"/>
  <c r="N74" i="5"/>
  <c r="AI74" i="5" s="1"/>
  <c r="AT74" i="5" s="1"/>
  <c r="AA74" i="5"/>
  <c r="AS74" i="5" s="1"/>
  <c r="N98" i="5"/>
  <c r="AI98" i="5" s="1"/>
  <c r="AT98" i="5" s="1"/>
  <c r="AA98" i="5"/>
  <c r="AS98" i="5" s="1"/>
  <c r="BA142" i="5"/>
  <c r="BW142" i="5"/>
  <c r="BZ146" i="5"/>
  <c r="BA146" i="5"/>
  <c r="AY146" i="5"/>
  <c r="Q24" i="5"/>
  <c r="BW132" i="5"/>
  <c r="AY132" i="5"/>
  <c r="BZ132" i="5"/>
  <c r="AY142" i="5"/>
  <c r="BA118" i="5"/>
  <c r="AY118" i="5"/>
  <c r="BA124" i="5"/>
  <c r="BZ142" i="5"/>
  <c r="BW145" i="5"/>
  <c r="AY145" i="5"/>
  <c r="BZ145" i="5"/>
  <c r="BA145" i="5"/>
  <c r="BW120" i="5"/>
  <c r="AY120" i="5"/>
  <c r="BA120" i="5"/>
  <c r="BZ138" i="5"/>
  <c r="BA138" i="5"/>
  <c r="N59" i="5"/>
  <c r="AI59" i="5" s="1"/>
  <c r="AT59" i="5" s="1"/>
  <c r="AA59" i="5"/>
  <c r="AS59" i="5" s="1"/>
  <c r="N67" i="5"/>
  <c r="AI67" i="5" s="1"/>
  <c r="AT67" i="5" s="1"/>
  <c r="AA67" i="5"/>
  <c r="AS67" i="5" s="1"/>
  <c r="N75" i="5"/>
  <c r="AI75" i="5" s="1"/>
  <c r="AT75" i="5" s="1"/>
  <c r="AA75" i="5"/>
  <c r="AS75" i="5" s="1"/>
  <c r="N83" i="5"/>
  <c r="AI83" i="5" s="1"/>
  <c r="AT83" i="5" s="1"/>
  <c r="AA83" i="5"/>
  <c r="AS83" i="5" s="1"/>
  <c r="N91" i="5"/>
  <c r="AI91" i="5" s="1"/>
  <c r="AT91" i="5" s="1"/>
  <c r="N99" i="5"/>
  <c r="AI99" i="5" s="1"/>
  <c r="AT99" i="5" s="1"/>
  <c r="AA99" i="5"/>
  <c r="AS99" i="5" s="1"/>
  <c r="N107" i="5"/>
  <c r="AI107" i="5" s="1"/>
  <c r="AT107" i="5" s="1"/>
  <c r="AA107" i="5"/>
  <c r="AS107" i="5" s="1"/>
  <c r="N115" i="5"/>
  <c r="AR115" i="5"/>
  <c r="N123" i="5"/>
  <c r="AR123" i="5"/>
  <c r="N131" i="5"/>
  <c r="AR131" i="5"/>
  <c r="N139" i="5"/>
  <c r="AR139" i="5"/>
  <c r="N147" i="5"/>
  <c r="AR147" i="5"/>
  <c r="N155" i="5"/>
  <c r="AR155" i="5"/>
  <c r="N163" i="5"/>
  <c r="AR163" i="5"/>
  <c r="N171" i="5"/>
  <c r="AR171" i="5"/>
  <c r="N179" i="5"/>
  <c r="N187" i="5"/>
  <c r="AR187" i="5"/>
  <c r="N195" i="5"/>
  <c r="AR195" i="5"/>
  <c r="N203" i="5"/>
  <c r="AR203" i="5"/>
  <c r="AR179" i="5"/>
  <c r="BW144" i="5"/>
  <c r="AY144" i="5"/>
  <c r="N62" i="5"/>
  <c r="AI62" i="5" s="1"/>
  <c r="AT62" i="5" s="1"/>
  <c r="N70" i="5"/>
  <c r="AI70" i="5" s="1"/>
  <c r="AT70" i="5" s="1"/>
  <c r="AA70" i="5"/>
  <c r="AS70" i="5" s="1"/>
  <c r="N78" i="5"/>
  <c r="AI78" i="5" s="1"/>
  <c r="AT78" i="5" s="1"/>
  <c r="N86" i="5"/>
  <c r="AI86" i="5" s="1"/>
  <c r="AT86" i="5" s="1"/>
  <c r="AA86" i="5"/>
  <c r="AS86" i="5" s="1"/>
  <c r="N94" i="5"/>
  <c r="AI94" i="5" s="1"/>
  <c r="AT94" i="5" s="1"/>
  <c r="AA94" i="5"/>
  <c r="AS94" i="5" s="1"/>
  <c r="N102" i="5"/>
  <c r="AI102" i="5" s="1"/>
  <c r="AT102" i="5" s="1"/>
  <c r="AA102" i="5"/>
  <c r="AS102" i="5" s="1"/>
  <c r="N110" i="5"/>
  <c r="N118" i="5"/>
  <c r="N126" i="5"/>
  <c r="N134" i="5"/>
  <c r="N142" i="5"/>
  <c r="N150" i="5"/>
  <c r="AR158" i="5"/>
  <c r="N158" i="5"/>
  <c r="N166" i="5"/>
  <c r="AR166" i="5"/>
  <c r="N174" i="5"/>
  <c r="AR174" i="5"/>
  <c r="AR182" i="5"/>
  <c r="N182" i="5"/>
  <c r="N190" i="5"/>
  <c r="AR190" i="5"/>
  <c r="N198" i="5"/>
  <c r="AR198" i="5"/>
  <c r="AR126" i="5"/>
  <c r="BW128" i="5"/>
  <c r="AY128" i="5"/>
  <c r="AY138" i="5"/>
  <c r="N55" i="5"/>
  <c r="AI55" i="5" s="1"/>
  <c r="AT55" i="5" s="1"/>
  <c r="AA55" i="5"/>
  <c r="AS55" i="5" s="1"/>
  <c r="Q25" i="5"/>
  <c r="N63" i="5"/>
  <c r="AI63" i="5" s="1"/>
  <c r="AT63" i="5" s="1"/>
  <c r="AA63" i="5"/>
  <c r="AS63" i="5" s="1"/>
  <c r="N71" i="5"/>
  <c r="AI71" i="5" s="1"/>
  <c r="AT71" i="5" s="1"/>
  <c r="AA71" i="5"/>
  <c r="AS71" i="5" s="1"/>
  <c r="N79" i="5"/>
  <c r="AI79" i="5" s="1"/>
  <c r="AT79" i="5" s="1"/>
  <c r="AA79" i="5"/>
  <c r="AS79" i="5" s="1"/>
  <c r="N87" i="5"/>
  <c r="AI87" i="5" s="1"/>
  <c r="AT87" i="5" s="1"/>
  <c r="AA87" i="5"/>
  <c r="AS87" i="5" s="1"/>
  <c r="N95" i="5"/>
  <c r="AI95" i="5" s="1"/>
  <c r="AT95" i="5" s="1"/>
  <c r="N103" i="5"/>
  <c r="AI103" i="5" s="1"/>
  <c r="AT103" i="5" s="1"/>
  <c r="AA103" i="5"/>
  <c r="AS103" i="5" s="1"/>
  <c r="BW137" i="5"/>
  <c r="BZ137" i="5"/>
  <c r="AA62" i="5"/>
  <c r="AS62" i="5" s="1"/>
  <c r="N60" i="5"/>
  <c r="AI60" i="5" s="1"/>
  <c r="AT60" i="5" s="1"/>
  <c r="N68" i="5"/>
  <c r="AI68" i="5" s="1"/>
  <c r="AT68" i="5" s="1"/>
  <c r="N76" i="5"/>
  <c r="AI76" i="5" s="1"/>
  <c r="AT76" i="5" s="1"/>
  <c r="N84" i="5"/>
  <c r="AI84" i="5" s="1"/>
  <c r="AT84" i="5" s="1"/>
  <c r="N92" i="5"/>
  <c r="AI92" i="5" s="1"/>
  <c r="AT92" i="5" s="1"/>
  <c r="N100" i="5"/>
  <c r="AI100" i="5" s="1"/>
  <c r="AT100" i="5" s="1"/>
  <c r="AA100" i="5"/>
  <c r="AS100" i="5" s="1"/>
  <c r="N108" i="5"/>
  <c r="AI108" i="5" s="1"/>
  <c r="AT108" i="5" s="1"/>
  <c r="AA108" i="5"/>
  <c r="AS108" i="5" s="1"/>
  <c r="N116" i="5"/>
  <c r="N124" i="5"/>
  <c r="N132" i="5"/>
  <c r="N140" i="5"/>
  <c r="N148" i="5"/>
  <c r="N156" i="5"/>
  <c r="AR156" i="5"/>
  <c r="N164" i="5"/>
  <c r="AR164" i="5"/>
  <c r="N172" i="5"/>
  <c r="AR172" i="5"/>
  <c r="N180" i="5"/>
  <c r="AR180" i="5"/>
  <c r="N188" i="5"/>
  <c r="AR188" i="5"/>
  <c r="N196" i="5"/>
  <c r="AR196" i="5"/>
  <c r="N204" i="5"/>
  <c r="AR204" i="5"/>
  <c r="N111" i="5"/>
  <c r="N119" i="5"/>
  <c r="N127" i="5"/>
  <c r="N135" i="5"/>
  <c r="N143" i="5"/>
  <c r="N151" i="5"/>
  <c r="N159" i="5"/>
  <c r="AR159" i="5"/>
  <c r="N167" i="5"/>
  <c r="AR167" i="5"/>
  <c r="N175" i="5"/>
  <c r="AR175" i="5"/>
  <c r="N183" i="5"/>
  <c r="AR183" i="5"/>
  <c r="N191" i="5"/>
  <c r="AR191" i="5"/>
  <c r="N199" i="5"/>
  <c r="AR199" i="5"/>
  <c r="AR135" i="5"/>
  <c r="AY140" i="5"/>
  <c r="AR143" i="5"/>
  <c r="AY148" i="5"/>
  <c r="AR151" i="5"/>
  <c r="N56" i="5"/>
  <c r="AI56" i="5" s="1"/>
  <c r="AT56" i="5" s="1"/>
  <c r="N64" i="5"/>
  <c r="AI64" i="5" s="1"/>
  <c r="AT64" i="5" s="1"/>
  <c r="N72" i="5"/>
  <c r="AI72" i="5" s="1"/>
  <c r="AT72" i="5" s="1"/>
  <c r="N80" i="5"/>
  <c r="AI80" i="5" s="1"/>
  <c r="AT80" i="5" s="1"/>
  <c r="N88" i="5"/>
  <c r="AI88" i="5" s="1"/>
  <c r="AT88" i="5" s="1"/>
  <c r="AA88" i="5"/>
  <c r="AS88" i="5" s="1"/>
  <c r="N96" i="5"/>
  <c r="AI96" i="5" s="1"/>
  <c r="AT96" i="5" s="1"/>
  <c r="AA96" i="5"/>
  <c r="AS96" i="5" s="1"/>
  <c r="N104" i="5"/>
  <c r="AI104" i="5" s="1"/>
  <c r="AT104" i="5" s="1"/>
  <c r="AA104" i="5"/>
  <c r="AS104" i="5" s="1"/>
  <c r="N112" i="5"/>
  <c r="N120" i="5"/>
  <c r="N128" i="5"/>
  <c r="N136" i="5"/>
  <c r="N144" i="5"/>
  <c r="N152" i="5"/>
  <c r="N160" i="5"/>
  <c r="AR160" i="5"/>
  <c r="N168" i="5"/>
  <c r="AR168" i="5"/>
  <c r="N176" i="5"/>
  <c r="AR176" i="5"/>
  <c r="N184" i="5"/>
  <c r="AR184" i="5"/>
  <c r="N192" i="5"/>
  <c r="AR192" i="5"/>
  <c r="N200" i="5"/>
  <c r="AR200" i="5"/>
  <c r="AA82" i="5"/>
  <c r="AS82" i="5" s="1"/>
  <c r="N57" i="5"/>
  <c r="AI57" i="5" s="1"/>
  <c r="AT57" i="5" s="1"/>
  <c r="AA57" i="5"/>
  <c r="AS57" i="5" s="1"/>
  <c r="N65" i="5"/>
  <c r="AI65" i="5" s="1"/>
  <c r="AT65" i="5" s="1"/>
  <c r="AA65" i="5"/>
  <c r="AS65" i="5" s="1"/>
  <c r="N73" i="5"/>
  <c r="AI73" i="5" s="1"/>
  <c r="AT73" i="5" s="1"/>
  <c r="AA73" i="5"/>
  <c r="AS73" i="5" s="1"/>
  <c r="N81" i="5"/>
  <c r="AI81" i="5" s="1"/>
  <c r="AT81" i="5" s="1"/>
  <c r="AA81" i="5"/>
  <c r="AS81" i="5" s="1"/>
  <c r="N89" i="5"/>
  <c r="AI89" i="5" s="1"/>
  <c r="AT89" i="5" s="1"/>
  <c r="N97" i="5"/>
  <c r="AI97" i="5" s="1"/>
  <c r="AT97" i="5" s="1"/>
  <c r="N105" i="5"/>
  <c r="AI105" i="5" s="1"/>
  <c r="AT105" i="5" s="1"/>
  <c r="N113" i="5"/>
  <c r="N121" i="5"/>
  <c r="N129" i="5"/>
  <c r="N137" i="5"/>
  <c r="N145" i="5"/>
  <c r="N153" i="5"/>
  <c r="AR153" i="5"/>
  <c r="N161" i="5"/>
  <c r="AR161" i="5"/>
  <c r="N169" i="5"/>
  <c r="AR169" i="5"/>
  <c r="N177" i="5"/>
  <c r="AR177" i="5"/>
  <c r="N185" i="5"/>
  <c r="AR185" i="5"/>
  <c r="N193" i="5"/>
  <c r="AR193" i="5"/>
  <c r="N201" i="5"/>
  <c r="AR201" i="5"/>
  <c r="AA68" i="5"/>
  <c r="AS68" i="5" s="1"/>
  <c r="AA84" i="5"/>
  <c r="AS84" i="5" s="1"/>
  <c r="N90" i="5"/>
  <c r="AI90" i="5" s="1"/>
  <c r="AT90" i="5" s="1"/>
  <c r="AA90" i="5"/>
  <c r="AS90" i="5" s="1"/>
  <c r="N106" i="5"/>
  <c r="AI106" i="5" s="1"/>
  <c r="AT106" i="5" s="1"/>
  <c r="N114" i="5"/>
  <c r="N122" i="5"/>
  <c r="N130" i="5"/>
  <c r="N138" i="5"/>
  <c r="N146" i="5"/>
  <c r="N154" i="5"/>
  <c r="AR154" i="5"/>
  <c r="N162" i="5"/>
  <c r="AR162" i="5"/>
  <c r="N170" i="5"/>
  <c r="AR170" i="5"/>
  <c r="AR178" i="5"/>
  <c r="N178" i="5"/>
  <c r="N186" i="5"/>
  <c r="AR186" i="5"/>
  <c r="N194" i="5"/>
  <c r="AR194" i="5"/>
  <c r="N202" i="5"/>
  <c r="AR202" i="5"/>
  <c r="N9" i="5"/>
  <c r="AI9" i="5" s="1"/>
  <c r="AT9" i="5" s="1"/>
  <c r="N8" i="5"/>
  <c r="N17" i="5"/>
  <c r="AI17" i="5" s="1"/>
  <c r="AT17" i="5" s="1"/>
  <c r="N16" i="5"/>
  <c r="AI16" i="5" s="1"/>
  <c r="AT16" i="5" s="1"/>
  <c r="N25" i="5"/>
  <c r="AI25" i="5" s="1"/>
  <c r="AT25" i="5" s="1"/>
  <c r="N24" i="5"/>
  <c r="AI24" i="5" s="1"/>
  <c r="AT24" i="5" s="1"/>
  <c r="N40" i="5"/>
  <c r="AI40" i="5" s="1"/>
  <c r="AT40" i="5" s="1"/>
  <c r="N41" i="5"/>
  <c r="AI41" i="5" s="1"/>
  <c r="AT41" i="5" s="1"/>
  <c r="N49" i="5"/>
  <c r="AI49" i="5" s="1"/>
  <c r="AT49" i="5" s="1"/>
  <c r="N12" i="5"/>
  <c r="AI12" i="5" s="1"/>
  <c r="AT12" i="5" s="1"/>
  <c r="N20" i="5"/>
  <c r="AI20" i="5" s="1"/>
  <c r="AT20" i="5" s="1"/>
  <c r="N28" i="5"/>
  <c r="AI28" i="5" s="1"/>
  <c r="AT28" i="5" s="1"/>
  <c r="N36" i="5"/>
  <c r="AI36" i="5" s="1"/>
  <c r="AT36" i="5" s="1"/>
  <c r="N44" i="5"/>
  <c r="AI44" i="5" s="1"/>
  <c r="AT44" i="5" s="1"/>
  <c r="N52" i="5"/>
  <c r="AI52" i="5" s="1"/>
  <c r="AT52" i="5" s="1"/>
  <c r="BK20" i="5" l="1"/>
  <c r="BK50" i="5"/>
  <c r="BE15" i="5"/>
  <c r="BH45" i="5"/>
  <c r="BK42" i="5"/>
  <c r="BK33" i="5"/>
  <c r="Z92" i="5"/>
  <c r="BE32" i="5"/>
  <c r="BE18" i="5"/>
  <c r="BE16" i="5"/>
  <c r="BK28" i="5"/>
  <c r="BK22" i="5"/>
  <c r="AY25" i="5"/>
  <c r="Z65" i="5"/>
  <c r="BK31" i="5"/>
  <c r="Z73" i="5"/>
  <c r="BK16" i="5"/>
  <c r="Z47" i="5"/>
  <c r="BN50" i="5"/>
  <c r="Z177" i="5"/>
  <c r="BE23" i="5"/>
  <c r="Z91" i="5"/>
  <c r="BE40" i="5"/>
  <c r="BH30" i="5"/>
  <c r="AE5" i="5"/>
  <c r="AE6" i="5" s="1"/>
  <c r="AE7" i="5" s="1"/>
  <c r="AE8" i="5" s="1"/>
  <c r="AE9" i="5" s="1"/>
  <c r="AE10" i="5" s="1"/>
  <c r="AE11" i="5" s="1"/>
  <c r="AE12" i="5" s="1"/>
  <c r="AE13" i="5" s="1"/>
  <c r="AE14" i="5" s="1"/>
  <c r="AE15" i="5" s="1"/>
  <c r="AE16" i="5" s="1"/>
  <c r="AE17" i="5" s="1"/>
  <c r="AE18" i="5" s="1"/>
  <c r="AE19" i="5" s="1"/>
  <c r="AE20" i="5" s="1"/>
  <c r="AE21" i="5" s="1"/>
  <c r="AE22" i="5" s="1"/>
  <c r="AE23" i="5" s="1"/>
  <c r="AE24" i="5" s="1"/>
  <c r="AE25" i="5" s="1"/>
  <c r="AE26" i="5" s="1"/>
  <c r="AE27" i="5" s="1"/>
  <c r="AE28" i="5" s="1"/>
  <c r="AE29" i="5" s="1"/>
  <c r="AE30" i="5" s="1"/>
  <c r="AE31" i="5" s="1"/>
  <c r="AE32" i="5" s="1"/>
  <c r="AE33" i="5" s="1"/>
  <c r="AE34" i="5" s="1"/>
  <c r="AE35" i="5" s="1"/>
  <c r="AE36" i="5" s="1"/>
  <c r="AE37" i="5" s="1"/>
  <c r="AE38" i="5" s="1"/>
  <c r="AE39" i="5" s="1"/>
  <c r="AE40" i="5" s="1"/>
  <c r="AE41" i="5" s="1"/>
  <c r="AE42" i="5" s="1"/>
  <c r="AE43" i="5" s="1"/>
  <c r="AE44" i="5" s="1"/>
  <c r="AE45" i="5" s="1"/>
  <c r="AE46" i="5" s="1"/>
  <c r="AE47" i="5" s="1"/>
  <c r="AE48" i="5" s="1"/>
  <c r="AE49" i="5" s="1"/>
  <c r="AE50" i="5" s="1"/>
  <c r="AE51" i="5" s="1"/>
  <c r="AE52" i="5" s="1"/>
  <c r="AE53" i="5" s="1"/>
  <c r="AE54" i="5" s="1"/>
  <c r="AE55" i="5" s="1"/>
  <c r="AE56" i="5" s="1"/>
  <c r="AE57" i="5" s="1"/>
  <c r="AE58" i="5" s="1"/>
  <c r="AE59" i="5" s="1"/>
  <c r="AE60" i="5" s="1"/>
  <c r="AE61" i="5" s="1"/>
  <c r="AE62" i="5" s="1"/>
  <c r="AE63" i="5" s="1"/>
  <c r="AE64" i="5" s="1"/>
  <c r="AE65" i="5" s="1"/>
  <c r="AE66" i="5" s="1"/>
  <c r="AE67" i="5" s="1"/>
  <c r="AE68" i="5" s="1"/>
  <c r="AE69" i="5" s="1"/>
  <c r="AE70" i="5" s="1"/>
  <c r="AE71" i="5" s="1"/>
  <c r="AE72" i="5" s="1"/>
  <c r="AE73" i="5" s="1"/>
  <c r="AE74" i="5" s="1"/>
  <c r="AE75" i="5" s="1"/>
  <c r="AE76" i="5" s="1"/>
  <c r="AE77" i="5" s="1"/>
  <c r="AE78" i="5" s="1"/>
  <c r="AE79" i="5" s="1"/>
  <c r="AE80" i="5" s="1"/>
  <c r="AE81" i="5" s="1"/>
  <c r="AE82" i="5" s="1"/>
  <c r="AE83" i="5" s="1"/>
  <c r="AE84" i="5" s="1"/>
  <c r="AE85" i="5" s="1"/>
  <c r="AE86" i="5" s="1"/>
  <c r="AE87" i="5" s="1"/>
  <c r="AE88" i="5" s="1"/>
  <c r="AE89" i="5" s="1"/>
  <c r="AE90" i="5" s="1"/>
  <c r="AE91" i="5" s="1"/>
  <c r="AE92" i="5" s="1"/>
  <c r="AE93" i="5" s="1"/>
  <c r="AE94" i="5" s="1"/>
  <c r="AE95" i="5" s="1"/>
  <c r="AE96" i="5" s="1"/>
  <c r="AE97" i="5" s="1"/>
  <c r="AE98" i="5" s="1"/>
  <c r="AE99" i="5" s="1"/>
  <c r="AE100" i="5" s="1"/>
  <c r="AE101" i="5" s="1"/>
  <c r="AE102" i="5" s="1"/>
  <c r="AE103" i="5" s="1"/>
  <c r="AE104" i="5" s="1"/>
  <c r="AE105" i="5" s="1"/>
  <c r="AE106" i="5" s="1"/>
  <c r="AE107" i="5" s="1"/>
  <c r="AE108" i="5" s="1"/>
  <c r="AE109" i="5" s="1"/>
  <c r="AE110" i="5" s="1"/>
  <c r="AE111" i="5" s="1"/>
  <c r="AE112" i="5" s="1"/>
  <c r="AE113" i="5" s="1"/>
  <c r="AE114" i="5" s="1"/>
  <c r="AE115" i="5" s="1"/>
  <c r="AE116" i="5" s="1"/>
  <c r="AE117" i="5" s="1"/>
  <c r="AE118" i="5" s="1"/>
  <c r="AE119" i="5" s="1"/>
  <c r="AE120" i="5" s="1"/>
  <c r="AE121" i="5" s="1"/>
  <c r="AE122" i="5" s="1"/>
  <c r="AE123" i="5" s="1"/>
  <c r="AE124" i="5" s="1"/>
  <c r="AE125" i="5" s="1"/>
  <c r="AE126" i="5" s="1"/>
  <c r="AE127" i="5" s="1"/>
  <c r="AE128" i="5" s="1"/>
  <c r="AE129" i="5" s="1"/>
  <c r="AE130" i="5" s="1"/>
  <c r="AE131" i="5" s="1"/>
  <c r="AE132" i="5" s="1"/>
  <c r="AE133" i="5" s="1"/>
  <c r="AE134" i="5" s="1"/>
  <c r="AE135" i="5" s="1"/>
  <c r="AE136" i="5" s="1"/>
  <c r="AE137" i="5" s="1"/>
  <c r="AE138" i="5" s="1"/>
  <c r="AE139" i="5" s="1"/>
  <c r="AE140" i="5" s="1"/>
  <c r="AE141" i="5" s="1"/>
  <c r="AE142" i="5" s="1"/>
  <c r="AE143" i="5" s="1"/>
  <c r="AE144" i="5" s="1"/>
  <c r="AE145" i="5" s="1"/>
  <c r="AE146" i="5" s="1"/>
  <c r="AE147" i="5" s="1"/>
  <c r="AE148" i="5" s="1"/>
  <c r="AE149" i="5" s="1"/>
  <c r="AE150" i="5" s="1"/>
  <c r="AE151" i="5" s="1"/>
  <c r="AE152" i="5" s="1"/>
  <c r="AE153" i="5" s="1"/>
  <c r="AE154" i="5" s="1"/>
  <c r="AE155" i="5" s="1"/>
  <c r="AE156" i="5" s="1"/>
  <c r="AE157" i="5" s="1"/>
  <c r="AE158" i="5" s="1"/>
  <c r="AE159" i="5" s="1"/>
  <c r="AE160" i="5" s="1"/>
  <c r="AE161" i="5" s="1"/>
  <c r="AE162" i="5" s="1"/>
  <c r="AE163" i="5" s="1"/>
  <c r="AE164" i="5" s="1"/>
  <c r="AE165" i="5" s="1"/>
  <c r="AE166" i="5" s="1"/>
  <c r="AE167" i="5" s="1"/>
  <c r="AE168" i="5" s="1"/>
  <c r="AE169" i="5" s="1"/>
  <c r="AE170" i="5" s="1"/>
  <c r="AE171" i="5" s="1"/>
  <c r="AE172" i="5" s="1"/>
  <c r="AE173" i="5" s="1"/>
  <c r="AE174" i="5" s="1"/>
  <c r="AE175" i="5" s="1"/>
  <c r="AE176" i="5" s="1"/>
  <c r="AE177" i="5" s="1"/>
  <c r="AE178" i="5" s="1"/>
  <c r="AE179" i="5" s="1"/>
  <c r="AE180" i="5" s="1"/>
  <c r="AE181" i="5" s="1"/>
  <c r="AE182" i="5" s="1"/>
  <c r="AE183" i="5" s="1"/>
  <c r="AE184" i="5" s="1"/>
  <c r="AE185" i="5" s="1"/>
  <c r="AE186" i="5" s="1"/>
  <c r="AE187" i="5" s="1"/>
  <c r="AE188" i="5" s="1"/>
  <c r="AE189" i="5" s="1"/>
  <c r="AE190" i="5" s="1"/>
  <c r="AE191" i="5" s="1"/>
  <c r="AE192" i="5" s="1"/>
  <c r="AE193" i="5" s="1"/>
  <c r="AE194" i="5" s="1"/>
  <c r="AE195" i="5" s="1"/>
  <c r="AE196" i="5" s="1"/>
  <c r="AE197" i="5" s="1"/>
  <c r="AE198" i="5" s="1"/>
  <c r="AE199" i="5" s="1"/>
  <c r="AE200" i="5" s="1"/>
  <c r="AE201" i="5" s="1"/>
  <c r="AE202" i="5" s="1"/>
  <c r="AE203" i="5" s="1"/>
  <c r="AE204" i="5" s="1"/>
  <c r="AY64" i="5"/>
  <c r="AY53" i="5"/>
  <c r="AY31" i="5"/>
  <c r="AD5" i="5"/>
  <c r="AD6" i="5" s="1"/>
  <c r="AD7" i="5" s="1"/>
  <c r="AD8" i="5" s="1"/>
  <c r="AD9" i="5" s="1"/>
  <c r="AD10" i="5" s="1"/>
  <c r="AD11" i="5" s="1"/>
  <c r="AD12" i="5" s="1"/>
  <c r="AD13" i="5" s="1"/>
  <c r="AD14" i="5" s="1"/>
  <c r="AD15" i="5" s="1"/>
  <c r="AD16" i="5" s="1"/>
  <c r="AD17" i="5" s="1"/>
  <c r="AD18" i="5" s="1"/>
  <c r="AD19" i="5" s="1"/>
  <c r="AD20" i="5" s="1"/>
  <c r="AD21" i="5" s="1"/>
  <c r="AD22" i="5" s="1"/>
  <c r="AD23" i="5" s="1"/>
  <c r="AD24" i="5" s="1"/>
  <c r="AD25" i="5" s="1"/>
  <c r="AD26" i="5" s="1"/>
  <c r="AD27" i="5" s="1"/>
  <c r="AD28" i="5" s="1"/>
  <c r="AD29" i="5" s="1"/>
  <c r="AD30" i="5" s="1"/>
  <c r="AD31" i="5" s="1"/>
  <c r="AD32" i="5" s="1"/>
  <c r="AD33" i="5" s="1"/>
  <c r="AD34" i="5" s="1"/>
  <c r="AD35" i="5" s="1"/>
  <c r="AD36" i="5" s="1"/>
  <c r="AD37" i="5" s="1"/>
  <c r="AD38" i="5" s="1"/>
  <c r="AD39" i="5" s="1"/>
  <c r="AD40" i="5" s="1"/>
  <c r="AD41" i="5" s="1"/>
  <c r="AD42" i="5" s="1"/>
  <c r="AD43" i="5" s="1"/>
  <c r="AD44" i="5" s="1"/>
  <c r="AD45" i="5" s="1"/>
  <c r="AD46" i="5" s="1"/>
  <c r="AD47" i="5" s="1"/>
  <c r="AD48" i="5" s="1"/>
  <c r="AD49" i="5" s="1"/>
  <c r="AD50" i="5" s="1"/>
  <c r="AD51" i="5" s="1"/>
  <c r="AD52" i="5" s="1"/>
  <c r="AD53" i="5" s="1"/>
  <c r="AD54" i="5" s="1"/>
  <c r="AD55" i="5" s="1"/>
  <c r="AD56" i="5" s="1"/>
  <c r="AD57" i="5" s="1"/>
  <c r="AD58" i="5" s="1"/>
  <c r="AD59" i="5" s="1"/>
  <c r="AD60" i="5" s="1"/>
  <c r="AD61" i="5" s="1"/>
  <c r="AD62" i="5" s="1"/>
  <c r="AD63" i="5" s="1"/>
  <c r="AD64" i="5" s="1"/>
  <c r="AD65" i="5" s="1"/>
  <c r="AD66" i="5" s="1"/>
  <c r="AD67" i="5" s="1"/>
  <c r="AD68" i="5" s="1"/>
  <c r="AD69" i="5" s="1"/>
  <c r="AD70" i="5" s="1"/>
  <c r="AD71" i="5" s="1"/>
  <c r="AD72" i="5" s="1"/>
  <c r="AD73" i="5" s="1"/>
  <c r="AD74" i="5" s="1"/>
  <c r="AD75" i="5" s="1"/>
  <c r="AD76" i="5" s="1"/>
  <c r="AD77" i="5" s="1"/>
  <c r="AD78" i="5" s="1"/>
  <c r="AD79" i="5" s="1"/>
  <c r="AD80" i="5" s="1"/>
  <c r="AD81" i="5" s="1"/>
  <c r="AD82" i="5" s="1"/>
  <c r="AD83" i="5" s="1"/>
  <c r="AD84" i="5" s="1"/>
  <c r="AD85" i="5" s="1"/>
  <c r="AD86" i="5" s="1"/>
  <c r="AD87" i="5" s="1"/>
  <c r="AD88" i="5" s="1"/>
  <c r="AD89" i="5" s="1"/>
  <c r="AD90" i="5" s="1"/>
  <c r="AD91" i="5" s="1"/>
  <c r="AD92" i="5" s="1"/>
  <c r="AD93" i="5" s="1"/>
  <c r="AD94" i="5" s="1"/>
  <c r="AD95" i="5" s="1"/>
  <c r="AD96" i="5" s="1"/>
  <c r="AD97" i="5" s="1"/>
  <c r="AD98" i="5" s="1"/>
  <c r="AD99" i="5" s="1"/>
  <c r="AD100" i="5" s="1"/>
  <c r="AD101" i="5" s="1"/>
  <c r="AD102" i="5" s="1"/>
  <c r="AD103" i="5" s="1"/>
  <c r="AD104" i="5" s="1"/>
  <c r="AD105" i="5" s="1"/>
  <c r="AD106" i="5" s="1"/>
  <c r="AD107" i="5" s="1"/>
  <c r="AD108" i="5" s="1"/>
  <c r="AD109" i="5" s="1"/>
  <c r="AD110" i="5" s="1"/>
  <c r="AD111" i="5" s="1"/>
  <c r="AD112" i="5" s="1"/>
  <c r="AD113" i="5" s="1"/>
  <c r="AD114" i="5" s="1"/>
  <c r="AD115" i="5" s="1"/>
  <c r="AD116" i="5" s="1"/>
  <c r="AD117" i="5" s="1"/>
  <c r="AD118" i="5" s="1"/>
  <c r="AD119" i="5" s="1"/>
  <c r="AD120" i="5" s="1"/>
  <c r="AD121" i="5" s="1"/>
  <c r="AD122" i="5" s="1"/>
  <c r="AD123" i="5" s="1"/>
  <c r="AD124" i="5" s="1"/>
  <c r="AD125" i="5" s="1"/>
  <c r="AD126" i="5" s="1"/>
  <c r="AD127" i="5" s="1"/>
  <c r="AD128" i="5" s="1"/>
  <c r="AD129" i="5" s="1"/>
  <c r="AD130" i="5" s="1"/>
  <c r="AD131" i="5" s="1"/>
  <c r="AD132" i="5" s="1"/>
  <c r="AD133" i="5" s="1"/>
  <c r="AD134" i="5" s="1"/>
  <c r="AD135" i="5" s="1"/>
  <c r="AD136" i="5" s="1"/>
  <c r="AD137" i="5" s="1"/>
  <c r="AD138" i="5" s="1"/>
  <c r="AD139" i="5" s="1"/>
  <c r="AD140" i="5" s="1"/>
  <c r="AD141" i="5" s="1"/>
  <c r="AD142" i="5" s="1"/>
  <c r="AD143" i="5" s="1"/>
  <c r="AD144" i="5" s="1"/>
  <c r="AD145" i="5" s="1"/>
  <c r="AD146" i="5" s="1"/>
  <c r="AD147" i="5" s="1"/>
  <c r="AD148" i="5" s="1"/>
  <c r="AD149" i="5" s="1"/>
  <c r="AD150" i="5" s="1"/>
  <c r="AD151" i="5" s="1"/>
  <c r="AD152" i="5" s="1"/>
  <c r="AD153" i="5" s="1"/>
  <c r="AD154" i="5" s="1"/>
  <c r="AD155" i="5" s="1"/>
  <c r="AD156" i="5" s="1"/>
  <c r="AD157" i="5" s="1"/>
  <c r="AD158" i="5" s="1"/>
  <c r="AD159" i="5" s="1"/>
  <c r="AD160" i="5" s="1"/>
  <c r="AD161" i="5" s="1"/>
  <c r="AD162" i="5" s="1"/>
  <c r="AD163" i="5" s="1"/>
  <c r="AD164" i="5" s="1"/>
  <c r="AD165" i="5" s="1"/>
  <c r="AD166" i="5" s="1"/>
  <c r="AD167" i="5" s="1"/>
  <c r="AD168" i="5" s="1"/>
  <c r="AD169" i="5" s="1"/>
  <c r="AD170" i="5" s="1"/>
  <c r="AD171" i="5" s="1"/>
  <c r="AD172" i="5" s="1"/>
  <c r="AD173" i="5" s="1"/>
  <c r="AD174" i="5" s="1"/>
  <c r="AD175" i="5" s="1"/>
  <c r="AD176" i="5" s="1"/>
  <c r="AD177" i="5" s="1"/>
  <c r="AD178" i="5" s="1"/>
  <c r="AD179" i="5" s="1"/>
  <c r="AD180" i="5" s="1"/>
  <c r="AD181" i="5" s="1"/>
  <c r="AD182" i="5" s="1"/>
  <c r="AD183" i="5" s="1"/>
  <c r="AD184" i="5" s="1"/>
  <c r="AD185" i="5" s="1"/>
  <c r="AD186" i="5" s="1"/>
  <c r="AD187" i="5" s="1"/>
  <c r="AD188" i="5" s="1"/>
  <c r="AD189" i="5" s="1"/>
  <c r="AD190" i="5" s="1"/>
  <c r="AD191" i="5" s="1"/>
  <c r="AD192" i="5" s="1"/>
  <c r="AD193" i="5" s="1"/>
  <c r="AD194" i="5" s="1"/>
  <c r="AD195" i="5" s="1"/>
  <c r="AD196" i="5" s="1"/>
  <c r="AD197" i="5" s="1"/>
  <c r="AD198" i="5" s="1"/>
  <c r="AD199" i="5" s="1"/>
  <c r="AD200" i="5" s="1"/>
  <c r="AD201" i="5" s="1"/>
  <c r="AD202" i="5" s="1"/>
  <c r="AD203" i="5" s="1"/>
  <c r="AD204" i="5" s="1"/>
  <c r="AY43" i="5"/>
  <c r="AY7" i="5"/>
  <c r="BE31" i="5"/>
  <c r="AY36" i="5"/>
  <c r="BH39" i="5"/>
  <c r="BN7" i="5"/>
  <c r="BK32" i="5"/>
  <c r="BN21" i="5"/>
  <c r="BE42" i="5"/>
  <c r="BE24" i="5"/>
  <c r="AY13" i="5"/>
  <c r="AY23" i="5"/>
  <c r="AY78" i="5"/>
  <c r="AY67" i="5"/>
  <c r="BK9" i="5"/>
  <c r="BH6" i="5"/>
  <c r="BH33" i="5"/>
  <c r="BE22" i="5"/>
  <c r="BK23" i="5"/>
  <c r="BK34" i="5"/>
  <c r="AY27" i="5"/>
  <c r="BH35" i="5"/>
  <c r="Z11" i="5"/>
  <c r="Z89" i="5"/>
  <c r="BE50" i="5"/>
  <c r="Z20" i="5"/>
  <c r="BE33" i="5"/>
  <c r="Z28" i="5"/>
  <c r="Z158" i="5"/>
  <c r="AY45" i="5"/>
  <c r="BK35" i="5"/>
  <c r="AY51" i="5"/>
  <c r="Z182" i="5"/>
  <c r="BK51" i="5"/>
  <c r="Z101" i="5"/>
  <c r="Z161" i="5"/>
  <c r="BN31" i="5"/>
  <c r="BH46" i="5"/>
  <c r="BN51" i="5"/>
  <c r="BH51" i="5"/>
  <c r="AY5" i="5"/>
  <c r="AF5" i="5"/>
  <c r="AF6" i="5" s="1"/>
  <c r="AF7" i="5" s="1"/>
  <c r="AF8" i="5" s="1"/>
  <c r="AF9" i="5" s="1"/>
  <c r="AF10" i="5" s="1"/>
  <c r="AF11" i="5" s="1"/>
  <c r="AF12" i="5" s="1"/>
  <c r="AF13" i="5" s="1"/>
  <c r="AF14" i="5" s="1"/>
  <c r="AF15" i="5" s="1"/>
  <c r="AF16" i="5" s="1"/>
  <c r="AF17" i="5" s="1"/>
  <c r="AF18" i="5" s="1"/>
  <c r="AF19" i="5" s="1"/>
  <c r="AF20" i="5" s="1"/>
  <c r="AF21" i="5" s="1"/>
  <c r="AF22" i="5" s="1"/>
  <c r="AF23" i="5" s="1"/>
  <c r="AF24" i="5" s="1"/>
  <c r="AF25" i="5" s="1"/>
  <c r="AF26" i="5" s="1"/>
  <c r="AF27" i="5" s="1"/>
  <c r="AF28" i="5" s="1"/>
  <c r="AF29" i="5" s="1"/>
  <c r="AF30" i="5" s="1"/>
  <c r="AF31" i="5" s="1"/>
  <c r="AF32" i="5" s="1"/>
  <c r="AF33" i="5" s="1"/>
  <c r="AF34" i="5" s="1"/>
  <c r="AF35" i="5" s="1"/>
  <c r="AF36" i="5" s="1"/>
  <c r="AF37" i="5" s="1"/>
  <c r="AF38" i="5" s="1"/>
  <c r="AF39" i="5" s="1"/>
  <c r="AF40" i="5" s="1"/>
  <c r="AF41" i="5" s="1"/>
  <c r="AF42" i="5" s="1"/>
  <c r="AF43" i="5" s="1"/>
  <c r="AF44" i="5" s="1"/>
  <c r="AF45" i="5" s="1"/>
  <c r="AF46" i="5" s="1"/>
  <c r="AF47" i="5" s="1"/>
  <c r="AF48" i="5" s="1"/>
  <c r="AF49" i="5" s="1"/>
  <c r="AF50" i="5" s="1"/>
  <c r="AF51" i="5" s="1"/>
  <c r="AF52" i="5" s="1"/>
  <c r="AF53" i="5" s="1"/>
  <c r="AF54" i="5" s="1"/>
  <c r="AF55" i="5" s="1"/>
  <c r="AF56" i="5" s="1"/>
  <c r="AF57" i="5" s="1"/>
  <c r="AF58" i="5" s="1"/>
  <c r="AF59" i="5" s="1"/>
  <c r="AF60" i="5" s="1"/>
  <c r="AF61" i="5" s="1"/>
  <c r="AF62" i="5" s="1"/>
  <c r="AF63" i="5" s="1"/>
  <c r="AF64" i="5" s="1"/>
  <c r="AF65" i="5" s="1"/>
  <c r="AF66" i="5" s="1"/>
  <c r="AF67" i="5" s="1"/>
  <c r="AF68" i="5" s="1"/>
  <c r="AF69" i="5" s="1"/>
  <c r="AF70" i="5" s="1"/>
  <c r="AF71" i="5" s="1"/>
  <c r="AF72" i="5" s="1"/>
  <c r="AF73" i="5" s="1"/>
  <c r="AF74" i="5" s="1"/>
  <c r="AF75" i="5" s="1"/>
  <c r="AF76" i="5" s="1"/>
  <c r="AF77" i="5" s="1"/>
  <c r="AF78" i="5" s="1"/>
  <c r="AF79" i="5" s="1"/>
  <c r="AF80" i="5" s="1"/>
  <c r="AF81" i="5" s="1"/>
  <c r="AF82" i="5" s="1"/>
  <c r="AF83" i="5" s="1"/>
  <c r="AF84" i="5" s="1"/>
  <c r="AF85" i="5" s="1"/>
  <c r="AF86" i="5" s="1"/>
  <c r="AF87" i="5" s="1"/>
  <c r="AF88" i="5" s="1"/>
  <c r="AF89" i="5" s="1"/>
  <c r="AF90" i="5" s="1"/>
  <c r="AF91" i="5" s="1"/>
  <c r="AF92" i="5" s="1"/>
  <c r="AF93" i="5" s="1"/>
  <c r="AF94" i="5" s="1"/>
  <c r="AF95" i="5" s="1"/>
  <c r="AF96" i="5" s="1"/>
  <c r="AF97" i="5" s="1"/>
  <c r="AF98" i="5" s="1"/>
  <c r="AF99" i="5" s="1"/>
  <c r="AF100" i="5" s="1"/>
  <c r="AF101" i="5" s="1"/>
  <c r="AF102" i="5" s="1"/>
  <c r="AF103" i="5" s="1"/>
  <c r="AF104" i="5" s="1"/>
  <c r="AF105" i="5" s="1"/>
  <c r="AF106" i="5" s="1"/>
  <c r="AF107" i="5" s="1"/>
  <c r="AF108" i="5" s="1"/>
  <c r="AF109" i="5" s="1"/>
  <c r="AF110" i="5" s="1"/>
  <c r="AF111" i="5" s="1"/>
  <c r="AF112" i="5" s="1"/>
  <c r="AF113" i="5" s="1"/>
  <c r="AF114" i="5" s="1"/>
  <c r="AF115" i="5" s="1"/>
  <c r="AF116" i="5" s="1"/>
  <c r="AF117" i="5" s="1"/>
  <c r="AF118" i="5" s="1"/>
  <c r="AF119" i="5" s="1"/>
  <c r="AF120" i="5" s="1"/>
  <c r="AF121" i="5" s="1"/>
  <c r="AF122" i="5" s="1"/>
  <c r="AF123" i="5" s="1"/>
  <c r="AF124" i="5" s="1"/>
  <c r="AF125" i="5" s="1"/>
  <c r="AF126" i="5" s="1"/>
  <c r="AF127" i="5" s="1"/>
  <c r="AF128" i="5" s="1"/>
  <c r="AF129" i="5" s="1"/>
  <c r="AF130" i="5" s="1"/>
  <c r="AF131" i="5" s="1"/>
  <c r="AF132" i="5" s="1"/>
  <c r="AF133" i="5" s="1"/>
  <c r="AF134" i="5" s="1"/>
  <c r="AF135" i="5" s="1"/>
  <c r="AF136" i="5" s="1"/>
  <c r="AF137" i="5" s="1"/>
  <c r="AF138" i="5" s="1"/>
  <c r="AF139" i="5" s="1"/>
  <c r="AF140" i="5" s="1"/>
  <c r="AF141" i="5" s="1"/>
  <c r="AF142" i="5" s="1"/>
  <c r="AF143" i="5" s="1"/>
  <c r="AF144" i="5" s="1"/>
  <c r="AF145" i="5" s="1"/>
  <c r="AF146" i="5" s="1"/>
  <c r="AF147" i="5" s="1"/>
  <c r="AF148" i="5" s="1"/>
  <c r="AF149" i="5" s="1"/>
  <c r="AF150" i="5" s="1"/>
  <c r="AF151" i="5" s="1"/>
  <c r="AF152" i="5" s="1"/>
  <c r="AF153" i="5" s="1"/>
  <c r="AF154" i="5" s="1"/>
  <c r="AF155" i="5" s="1"/>
  <c r="AF156" i="5" s="1"/>
  <c r="AF157" i="5" s="1"/>
  <c r="AF158" i="5" s="1"/>
  <c r="AF159" i="5" s="1"/>
  <c r="AF160" i="5" s="1"/>
  <c r="AF161" i="5" s="1"/>
  <c r="AF162" i="5" s="1"/>
  <c r="AF163" i="5" s="1"/>
  <c r="AF164" i="5" s="1"/>
  <c r="AF165" i="5" s="1"/>
  <c r="AF166" i="5" s="1"/>
  <c r="AF167" i="5" s="1"/>
  <c r="AF168" i="5" s="1"/>
  <c r="AF169" i="5" s="1"/>
  <c r="AF170" i="5" s="1"/>
  <c r="AF171" i="5" s="1"/>
  <c r="AF172" i="5" s="1"/>
  <c r="AF173" i="5" s="1"/>
  <c r="AF174" i="5" s="1"/>
  <c r="AF175" i="5" s="1"/>
  <c r="AF176" i="5" s="1"/>
  <c r="AF177" i="5" s="1"/>
  <c r="AF178" i="5" s="1"/>
  <c r="AF179" i="5" s="1"/>
  <c r="AF180" i="5" s="1"/>
  <c r="AF181" i="5" s="1"/>
  <c r="AF182" i="5" s="1"/>
  <c r="AF183" i="5" s="1"/>
  <c r="AF184" i="5" s="1"/>
  <c r="AF185" i="5" s="1"/>
  <c r="AF186" i="5" s="1"/>
  <c r="AF187" i="5" s="1"/>
  <c r="AF188" i="5" s="1"/>
  <c r="AF189" i="5" s="1"/>
  <c r="AF190" i="5" s="1"/>
  <c r="AF191" i="5" s="1"/>
  <c r="AF192" i="5" s="1"/>
  <c r="AF193" i="5" s="1"/>
  <c r="AF194" i="5" s="1"/>
  <c r="AF195" i="5" s="1"/>
  <c r="AF196" i="5" s="1"/>
  <c r="AF197" i="5" s="1"/>
  <c r="AF198" i="5" s="1"/>
  <c r="AF199" i="5" s="1"/>
  <c r="AF200" i="5" s="1"/>
  <c r="AF201" i="5" s="1"/>
  <c r="AF202" i="5" s="1"/>
  <c r="AF203" i="5" s="1"/>
  <c r="AF204" i="5" s="1"/>
  <c r="AY105" i="5"/>
  <c r="AY21" i="5"/>
  <c r="AY14" i="5"/>
  <c r="AY16" i="5"/>
  <c r="AG5" i="5"/>
  <c r="AG6" i="5" s="1"/>
  <c r="AG7" i="5" s="1"/>
  <c r="AG8" i="5" s="1"/>
  <c r="AG9" i="5" s="1"/>
  <c r="AG10" i="5" s="1"/>
  <c r="AG11" i="5" s="1"/>
  <c r="AG12" i="5" s="1"/>
  <c r="AG13" i="5" s="1"/>
  <c r="AG14" i="5" s="1"/>
  <c r="AG15" i="5" s="1"/>
  <c r="AG16" i="5" s="1"/>
  <c r="AG17" i="5" s="1"/>
  <c r="AG18" i="5" s="1"/>
  <c r="AG19" i="5" s="1"/>
  <c r="AG20" i="5" s="1"/>
  <c r="AG21" i="5" s="1"/>
  <c r="AG22" i="5" s="1"/>
  <c r="AG23" i="5" s="1"/>
  <c r="AG24" i="5" s="1"/>
  <c r="AG25" i="5" s="1"/>
  <c r="AG26" i="5" s="1"/>
  <c r="AG27" i="5" s="1"/>
  <c r="AG28" i="5" s="1"/>
  <c r="AG29" i="5" s="1"/>
  <c r="AG30" i="5" s="1"/>
  <c r="AG31" i="5" s="1"/>
  <c r="AG32" i="5" s="1"/>
  <c r="AG33" i="5" s="1"/>
  <c r="AG34" i="5" s="1"/>
  <c r="AG35" i="5" s="1"/>
  <c r="AG36" i="5" s="1"/>
  <c r="AG37" i="5" s="1"/>
  <c r="AG38" i="5" s="1"/>
  <c r="AG39" i="5" s="1"/>
  <c r="AG40" i="5" s="1"/>
  <c r="AG41" i="5" s="1"/>
  <c r="AG42" i="5" s="1"/>
  <c r="AG43" i="5" s="1"/>
  <c r="AG44" i="5" s="1"/>
  <c r="AG45" i="5" s="1"/>
  <c r="AG46" i="5" s="1"/>
  <c r="AG47" i="5" s="1"/>
  <c r="AG48" i="5" s="1"/>
  <c r="AG49" i="5" s="1"/>
  <c r="AG50" i="5" s="1"/>
  <c r="AG51" i="5" s="1"/>
  <c r="AG52" i="5" s="1"/>
  <c r="AG53" i="5" s="1"/>
  <c r="AG54" i="5" s="1"/>
  <c r="AG55" i="5" s="1"/>
  <c r="AG56" i="5" s="1"/>
  <c r="AG57" i="5" s="1"/>
  <c r="AG58" i="5" s="1"/>
  <c r="AG59" i="5" s="1"/>
  <c r="AG60" i="5" s="1"/>
  <c r="AG61" i="5" s="1"/>
  <c r="AG62" i="5" s="1"/>
  <c r="AG63" i="5" s="1"/>
  <c r="AG64" i="5" s="1"/>
  <c r="AG65" i="5" s="1"/>
  <c r="AG66" i="5" s="1"/>
  <c r="AG67" i="5" s="1"/>
  <c r="AG68" i="5" s="1"/>
  <c r="AG69" i="5" s="1"/>
  <c r="AG70" i="5" s="1"/>
  <c r="AG71" i="5" s="1"/>
  <c r="AG72" i="5" s="1"/>
  <c r="AG73" i="5" s="1"/>
  <c r="AG74" i="5" s="1"/>
  <c r="AG75" i="5" s="1"/>
  <c r="AG76" i="5" s="1"/>
  <c r="AG77" i="5" s="1"/>
  <c r="AG78" i="5" s="1"/>
  <c r="AG79" i="5" s="1"/>
  <c r="AG80" i="5" s="1"/>
  <c r="AG81" i="5" s="1"/>
  <c r="AG82" i="5" s="1"/>
  <c r="AG83" i="5" s="1"/>
  <c r="AG84" i="5" s="1"/>
  <c r="AG85" i="5" s="1"/>
  <c r="AG86" i="5" s="1"/>
  <c r="AG87" i="5" s="1"/>
  <c r="AG88" i="5" s="1"/>
  <c r="AG89" i="5" s="1"/>
  <c r="AG90" i="5" s="1"/>
  <c r="AG91" i="5" s="1"/>
  <c r="AG92" i="5" s="1"/>
  <c r="AG93" i="5" s="1"/>
  <c r="AG94" i="5" s="1"/>
  <c r="AG95" i="5" s="1"/>
  <c r="AG96" i="5" s="1"/>
  <c r="AG97" i="5" s="1"/>
  <c r="AG98" i="5" s="1"/>
  <c r="AG99" i="5" s="1"/>
  <c r="AG100" i="5" s="1"/>
  <c r="AG101" i="5" s="1"/>
  <c r="AG102" i="5" s="1"/>
  <c r="AG103" i="5" s="1"/>
  <c r="AG104" i="5" s="1"/>
  <c r="AG105" i="5" s="1"/>
  <c r="AG106" i="5" s="1"/>
  <c r="AG107" i="5" s="1"/>
  <c r="AG108" i="5" s="1"/>
  <c r="AG109" i="5" s="1"/>
  <c r="AG110" i="5" s="1"/>
  <c r="AG111" i="5" s="1"/>
  <c r="AG112" i="5" s="1"/>
  <c r="AG113" i="5" s="1"/>
  <c r="AG114" i="5" s="1"/>
  <c r="AG115" i="5" s="1"/>
  <c r="AG116" i="5" s="1"/>
  <c r="AG117" i="5" s="1"/>
  <c r="AG118" i="5" s="1"/>
  <c r="AG119" i="5" s="1"/>
  <c r="AG120" i="5" s="1"/>
  <c r="AG121" i="5" s="1"/>
  <c r="AG122" i="5" s="1"/>
  <c r="AG123" i="5" s="1"/>
  <c r="AG124" i="5" s="1"/>
  <c r="AG125" i="5" s="1"/>
  <c r="AG126" i="5" s="1"/>
  <c r="AG127" i="5" s="1"/>
  <c r="AG128" i="5" s="1"/>
  <c r="AG129" i="5" s="1"/>
  <c r="AG130" i="5" s="1"/>
  <c r="AG131" i="5" s="1"/>
  <c r="AG132" i="5" s="1"/>
  <c r="AG133" i="5" s="1"/>
  <c r="AG134" i="5" s="1"/>
  <c r="AG135" i="5" s="1"/>
  <c r="AG136" i="5" s="1"/>
  <c r="AG137" i="5" s="1"/>
  <c r="AG138" i="5" s="1"/>
  <c r="AG139" i="5" s="1"/>
  <c r="AG140" i="5" s="1"/>
  <c r="AG141" i="5" s="1"/>
  <c r="AG142" i="5" s="1"/>
  <c r="AG143" i="5" s="1"/>
  <c r="AG144" i="5" s="1"/>
  <c r="AG145" i="5" s="1"/>
  <c r="AG146" i="5" s="1"/>
  <c r="AG147" i="5" s="1"/>
  <c r="AG148" i="5" s="1"/>
  <c r="AG149" i="5" s="1"/>
  <c r="AG150" i="5" s="1"/>
  <c r="AG151" i="5" s="1"/>
  <c r="AG152" i="5" s="1"/>
  <c r="AG153" i="5" s="1"/>
  <c r="AG154" i="5" s="1"/>
  <c r="AG155" i="5" s="1"/>
  <c r="AG156" i="5" s="1"/>
  <c r="AG157" i="5" s="1"/>
  <c r="AG158" i="5" s="1"/>
  <c r="AG159" i="5" s="1"/>
  <c r="AG160" i="5" s="1"/>
  <c r="AG161" i="5" s="1"/>
  <c r="AG162" i="5" s="1"/>
  <c r="AG163" i="5" s="1"/>
  <c r="AG164" i="5" s="1"/>
  <c r="AG165" i="5" s="1"/>
  <c r="AG166" i="5" s="1"/>
  <c r="AG167" i="5" s="1"/>
  <c r="AG168" i="5" s="1"/>
  <c r="AG169" i="5" s="1"/>
  <c r="AG170" i="5" s="1"/>
  <c r="AG171" i="5" s="1"/>
  <c r="AG172" i="5" s="1"/>
  <c r="AG173" i="5" s="1"/>
  <c r="AG174" i="5" s="1"/>
  <c r="AG175" i="5" s="1"/>
  <c r="AG176" i="5" s="1"/>
  <c r="AG177" i="5" s="1"/>
  <c r="AG178" i="5" s="1"/>
  <c r="AG179" i="5" s="1"/>
  <c r="AG180" i="5" s="1"/>
  <c r="AG181" i="5" s="1"/>
  <c r="AG182" i="5" s="1"/>
  <c r="AG183" i="5" s="1"/>
  <c r="AG184" i="5" s="1"/>
  <c r="AG185" i="5" s="1"/>
  <c r="AG186" i="5" s="1"/>
  <c r="AG187" i="5" s="1"/>
  <c r="AG188" i="5" s="1"/>
  <c r="AG189" i="5" s="1"/>
  <c r="AG190" i="5" s="1"/>
  <c r="AG191" i="5" s="1"/>
  <c r="AG192" i="5" s="1"/>
  <c r="AG193" i="5" s="1"/>
  <c r="AG194" i="5" s="1"/>
  <c r="AG195" i="5" s="1"/>
  <c r="AG196" i="5" s="1"/>
  <c r="AG197" i="5" s="1"/>
  <c r="AG198" i="5" s="1"/>
  <c r="AG199" i="5" s="1"/>
  <c r="AG200" i="5" s="1"/>
  <c r="AG201" i="5" s="1"/>
  <c r="AG202" i="5" s="1"/>
  <c r="AG203" i="5" s="1"/>
  <c r="AG204" i="5" s="1"/>
  <c r="AY33" i="5"/>
  <c r="BE37" i="5"/>
  <c r="T4" i="1"/>
  <c r="AY81" i="5"/>
  <c r="AY86" i="5"/>
  <c r="BK49" i="5"/>
  <c r="AY17" i="5"/>
  <c r="AY39" i="5"/>
  <c r="AY9" i="5"/>
  <c r="BH7" i="5"/>
  <c r="AY38" i="5"/>
  <c r="BN54" i="5"/>
  <c r="BE19" i="5"/>
  <c r="BK30" i="5"/>
  <c r="AY46" i="5"/>
  <c r="AY48" i="5"/>
  <c r="AY30" i="5"/>
  <c r="Z97" i="5"/>
  <c r="Z129" i="5"/>
  <c r="AY20" i="5"/>
  <c r="AY49" i="5"/>
  <c r="AY11" i="5"/>
  <c r="AY12" i="5"/>
  <c r="BE52" i="5"/>
  <c r="BE78" i="5"/>
  <c r="AY91" i="5"/>
  <c r="AY76" i="5"/>
  <c r="BE28" i="5"/>
  <c r="AY56" i="5"/>
  <c r="AY54" i="5"/>
  <c r="AY32" i="5"/>
  <c r="AY80" i="5"/>
  <c r="AY40" i="5"/>
  <c r="AY95" i="5"/>
  <c r="BK37" i="5"/>
  <c r="BE41" i="5"/>
  <c r="AY47" i="5"/>
  <c r="AY42" i="5"/>
  <c r="BE51" i="5"/>
  <c r="AY41" i="5"/>
  <c r="AY34" i="5"/>
  <c r="AY60" i="5"/>
  <c r="AY28" i="5"/>
  <c r="BH29" i="5"/>
  <c r="AY103" i="5"/>
  <c r="AY85" i="5"/>
  <c r="BK36" i="5"/>
  <c r="Z110" i="5"/>
  <c r="Z55" i="5"/>
  <c r="Z204" i="5"/>
  <c r="AY15" i="5"/>
  <c r="AY92" i="5"/>
  <c r="AY106" i="5"/>
  <c r="BN46" i="5"/>
  <c r="BH27" i="5"/>
  <c r="BN35" i="5"/>
  <c r="BE39" i="5"/>
  <c r="AY52" i="5"/>
  <c r="BK26" i="5"/>
  <c r="AY26" i="5"/>
  <c r="BE27" i="5"/>
  <c r="BE26" i="5"/>
  <c r="AY71" i="5"/>
  <c r="Z12" i="5"/>
  <c r="Z126" i="5"/>
  <c r="Z79" i="5"/>
  <c r="Z187" i="5"/>
  <c r="Z185" i="5"/>
  <c r="BN14" i="5"/>
  <c r="BH15" i="5"/>
  <c r="BN15" i="5"/>
  <c r="Z96" i="5"/>
  <c r="Z14" i="5"/>
  <c r="Z35" i="5"/>
  <c r="Z103" i="5"/>
  <c r="Z57" i="5"/>
  <c r="Z80" i="5"/>
  <c r="Z113" i="5"/>
  <c r="Z137" i="5"/>
  <c r="Z143" i="5"/>
  <c r="Z194" i="5"/>
  <c r="BN38" i="5"/>
  <c r="BH38" i="5"/>
  <c r="BN39" i="5"/>
  <c r="AY10" i="5"/>
  <c r="BK10" i="5"/>
  <c r="BE10" i="5"/>
  <c r="AY37" i="5"/>
  <c r="BQ33" i="5"/>
  <c r="Z190" i="5"/>
  <c r="Z18" i="5"/>
  <c r="Z36" i="5"/>
  <c r="Z116" i="5"/>
  <c r="Z63" i="5"/>
  <c r="Z81" i="5"/>
  <c r="Z115" i="5"/>
  <c r="Z154" i="5"/>
  <c r="Z147" i="5"/>
  <c r="BH31" i="5"/>
  <c r="BH32" i="5"/>
  <c r="BN22" i="5"/>
  <c r="BN23" i="5"/>
  <c r="BN11" i="5"/>
  <c r="BH11" i="5"/>
  <c r="Z5" i="5"/>
  <c r="Z178" i="5"/>
  <c r="Z192" i="5"/>
  <c r="Z155" i="5"/>
  <c r="Z191" i="5"/>
  <c r="Z172" i="5"/>
  <c r="Z150" i="5"/>
  <c r="Z138" i="5"/>
  <c r="Z125" i="5"/>
  <c r="Z109" i="5"/>
  <c r="Z140" i="5"/>
  <c r="Z85" i="5"/>
  <c r="Z77" i="5"/>
  <c r="Z69" i="5"/>
  <c r="Z61" i="5"/>
  <c r="Z53" i="5"/>
  <c r="Z45" i="5"/>
  <c r="Z128" i="5"/>
  <c r="Z124" i="5"/>
  <c r="Z40" i="5"/>
  <c r="Z32" i="5"/>
  <c r="Z24" i="5"/>
  <c r="Z16" i="5"/>
  <c r="Z8" i="5"/>
  <c r="Z114" i="5"/>
  <c r="Z107" i="5"/>
  <c r="Z170" i="5"/>
  <c r="Z184" i="5"/>
  <c r="Z153" i="5"/>
  <c r="Z183" i="5"/>
  <c r="Z164" i="5"/>
  <c r="Z148" i="5"/>
  <c r="Z189" i="5"/>
  <c r="Z123" i="5"/>
  <c r="Z203" i="5"/>
  <c r="Z197" i="5"/>
  <c r="Z84" i="5"/>
  <c r="Z76" i="5"/>
  <c r="Z68" i="5"/>
  <c r="Z60" i="5"/>
  <c r="Z52" i="5"/>
  <c r="Z44" i="5"/>
  <c r="Z118" i="5"/>
  <c r="Z100" i="5"/>
  <c r="Z39" i="5"/>
  <c r="Z31" i="5"/>
  <c r="Z23" i="5"/>
  <c r="Z15" i="5"/>
  <c r="Z7" i="5"/>
  <c r="Z108" i="5"/>
  <c r="Z99" i="5"/>
  <c r="Z145" i="5"/>
  <c r="Z43" i="5"/>
  <c r="Z30" i="5"/>
  <c r="Z193" i="5"/>
  <c r="Z168" i="5"/>
  <c r="Z149" i="5"/>
  <c r="Z167" i="5"/>
  <c r="Z160" i="5"/>
  <c r="Z141" i="5"/>
  <c r="Z135" i="5"/>
  <c r="Z119" i="5"/>
  <c r="Z165" i="5"/>
  <c r="Z166" i="5"/>
  <c r="Z82" i="5"/>
  <c r="Z74" i="5"/>
  <c r="Z66" i="5"/>
  <c r="Z58" i="5"/>
  <c r="Z50" i="5"/>
  <c r="Z181" i="5"/>
  <c r="Z94" i="5"/>
  <c r="Z112" i="5"/>
  <c r="Z37" i="5"/>
  <c r="Z29" i="5"/>
  <c r="Z21" i="5"/>
  <c r="Z13" i="5"/>
  <c r="Z106" i="5"/>
  <c r="Z98" i="5"/>
  <c r="Z122" i="5"/>
  <c r="Z186" i="5"/>
  <c r="Z200" i="5"/>
  <c r="Z157" i="5"/>
  <c r="Z199" i="5"/>
  <c r="Z180" i="5"/>
  <c r="Z152" i="5"/>
  <c r="Z146" i="5"/>
  <c r="Z127" i="5"/>
  <c r="Z111" i="5"/>
  <c r="Z174" i="5"/>
  <c r="Z86" i="5"/>
  <c r="Z78" i="5"/>
  <c r="Z70" i="5"/>
  <c r="Z62" i="5"/>
  <c r="Z54" i="5"/>
  <c r="Z46" i="5"/>
  <c r="Z95" i="5"/>
  <c r="Z173" i="5"/>
  <c r="Z41" i="5"/>
  <c r="Z33" i="5"/>
  <c r="Z25" i="5"/>
  <c r="Z17" i="5"/>
  <c r="Z9" i="5"/>
  <c r="Z120" i="5"/>
  <c r="Z195" i="5"/>
  <c r="Z201" i="5"/>
  <c r="Z176" i="5"/>
  <c r="Z151" i="5"/>
  <c r="Z175" i="5"/>
  <c r="Z162" i="5"/>
  <c r="Z144" i="5"/>
  <c r="Z121" i="5"/>
  <c r="Z198" i="5"/>
  <c r="Z171" i="5"/>
  <c r="Z83" i="5"/>
  <c r="Z75" i="5"/>
  <c r="Z67" i="5"/>
  <c r="Z59" i="5"/>
  <c r="Z51" i="5"/>
  <c r="Z102" i="5"/>
  <c r="Z134" i="5"/>
  <c r="Z38" i="5"/>
  <c r="Z22" i="5"/>
  <c r="Z136" i="5"/>
  <c r="Z34" i="5"/>
  <c r="Z56" i="5"/>
  <c r="Z93" i="5"/>
  <c r="Z139" i="5"/>
  <c r="BH14" i="5"/>
  <c r="BH54" i="5"/>
  <c r="Z88" i="5"/>
  <c r="Z19" i="5"/>
  <c r="Z42" i="5"/>
  <c r="Z130" i="5"/>
  <c r="Z64" i="5"/>
  <c r="Z87" i="5"/>
  <c r="Z117" i="5"/>
  <c r="Z156" i="5"/>
  <c r="Z159" i="5"/>
  <c r="BE53" i="5"/>
  <c r="BE54" i="5"/>
  <c r="BK54" i="5"/>
  <c r="BN27" i="5"/>
  <c r="BK38" i="5"/>
  <c r="BN43" i="5"/>
  <c r="BH43" i="5"/>
  <c r="BK19" i="5"/>
  <c r="AY19" i="5"/>
  <c r="BE91" i="5"/>
  <c r="AY102" i="5"/>
  <c r="Z132" i="5"/>
  <c r="Z6" i="5"/>
  <c r="Z26" i="5"/>
  <c r="Z105" i="5"/>
  <c r="Z48" i="5"/>
  <c r="Z71" i="5"/>
  <c r="Z142" i="5"/>
  <c r="Z131" i="5"/>
  <c r="Z188" i="5"/>
  <c r="Z163" i="5"/>
  <c r="AY72" i="5"/>
  <c r="BH19" i="5"/>
  <c r="BN19" i="5"/>
  <c r="BH13" i="5"/>
  <c r="BK39" i="5"/>
  <c r="BE38" i="5"/>
  <c r="Z104" i="5"/>
  <c r="Z10" i="5"/>
  <c r="Z27" i="5"/>
  <c r="Z90" i="5"/>
  <c r="Z49" i="5"/>
  <c r="Z72" i="5"/>
  <c r="Z179" i="5"/>
  <c r="Z133" i="5"/>
  <c r="Z196" i="5"/>
  <c r="Z169" i="5"/>
  <c r="BH34" i="5"/>
  <c r="BN34" i="5"/>
  <c r="AY89" i="5"/>
  <c r="BK12" i="5"/>
  <c r="BE13" i="5"/>
  <c r="BE12" i="5"/>
  <c r="BK13" i="5"/>
  <c r="BH26" i="5"/>
  <c r="BH47" i="5"/>
  <c r="BN47" i="5"/>
  <c r="BK44" i="5"/>
  <c r="BE44" i="5"/>
  <c r="BK45" i="5"/>
  <c r="BK43" i="5"/>
  <c r="BE43" i="5"/>
  <c r="BK11" i="5"/>
  <c r="BE11" i="5"/>
  <c r="T5" i="1"/>
  <c r="BN10" i="5"/>
  <c r="AY75" i="5"/>
  <c r="AY97" i="5"/>
  <c r="AY22" i="5"/>
  <c r="BN33" i="5"/>
  <c r="BK27" i="5"/>
  <c r="AY44" i="5"/>
  <c r="AY24" i="5"/>
  <c r="AY6" i="5"/>
  <c r="BH48" i="5"/>
  <c r="BN48" i="5"/>
  <c r="AY35" i="5"/>
  <c r="AY29" i="5"/>
  <c r="AB5" i="5"/>
  <c r="BE35" i="5"/>
  <c r="BE34" i="5"/>
  <c r="BH22" i="5"/>
  <c r="BN30" i="5"/>
  <c r="BE36" i="5"/>
  <c r="Q23" i="5"/>
  <c r="BN32" i="5"/>
  <c r="AY50" i="5"/>
  <c r="AY18" i="5"/>
  <c r="BK29" i="5"/>
  <c r="BE29" i="5"/>
  <c r="AC5" i="5"/>
  <c r="BT44" i="5" s="1"/>
  <c r="AY8" i="5"/>
  <c r="BE45" i="5"/>
  <c r="BH65" i="5"/>
  <c r="BN65" i="5"/>
  <c r="BH100" i="5"/>
  <c r="BN100" i="5"/>
  <c r="BH60" i="5"/>
  <c r="BN60" i="5"/>
  <c r="BH107" i="5"/>
  <c r="BN107" i="5"/>
  <c r="BN98" i="5"/>
  <c r="BH98" i="5"/>
  <c r="BH101" i="5"/>
  <c r="BN101" i="5"/>
  <c r="BH75" i="5"/>
  <c r="BN75" i="5"/>
  <c r="BN58" i="5"/>
  <c r="BH58" i="5"/>
  <c r="BN87" i="5"/>
  <c r="BH87" i="5"/>
  <c r="BN79" i="5"/>
  <c r="BH79" i="5"/>
  <c r="BN106" i="5"/>
  <c r="BH106" i="5"/>
  <c r="BN57" i="5"/>
  <c r="BH57" i="5"/>
  <c r="BH96" i="5"/>
  <c r="BN96" i="5"/>
  <c r="BH85" i="5"/>
  <c r="BN85" i="5"/>
  <c r="BH76" i="5"/>
  <c r="BN76" i="5"/>
  <c r="BN105" i="5"/>
  <c r="BH105" i="5"/>
  <c r="BN88" i="5"/>
  <c r="BH88" i="5"/>
  <c r="BN83" i="5"/>
  <c r="BH83" i="5"/>
  <c r="BH77" i="5"/>
  <c r="BN77" i="5"/>
  <c r="BN36" i="5"/>
  <c r="BH36" i="5"/>
  <c r="BA177" i="5"/>
  <c r="AY177" i="5"/>
  <c r="BZ177" i="5"/>
  <c r="BW177" i="5"/>
  <c r="BA156" i="5"/>
  <c r="AY156" i="5"/>
  <c r="BW156" i="5"/>
  <c r="BZ156" i="5"/>
  <c r="BA158" i="5"/>
  <c r="AY158" i="5"/>
  <c r="BZ158" i="5"/>
  <c r="BW158" i="5"/>
  <c r="BA163" i="5"/>
  <c r="AY163" i="5"/>
  <c r="BW163" i="5"/>
  <c r="BZ163" i="5"/>
  <c r="BH99" i="5"/>
  <c r="BN99" i="5"/>
  <c r="BZ133" i="5"/>
  <c r="BW133" i="5"/>
  <c r="BA133" i="5"/>
  <c r="AY133" i="5"/>
  <c r="BH52" i="5"/>
  <c r="BN52" i="5"/>
  <c r="BH53" i="5"/>
  <c r="BH40" i="5"/>
  <c r="BN40" i="5"/>
  <c r="BA201" i="5"/>
  <c r="AY201" i="5"/>
  <c r="BW201" i="5"/>
  <c r="BZ201" i="5"/>
  <c r="BA185" i="5"/>
  <c r="AY185" i="5"/>
  <c r="BW185" i="5"/>
  <c r="BZ185" i="5"/>
  <c r="BA169" i="5"/>
  <c r="AY169" i="5"/>
  <c r="BW169" i="5"/>
  <c r="BZ169" i="5"/>
  <c r="BA153" i="5"/>
  <c r="AY153" i="5"/>
  <c r="BW153" i="5"/>
  <c r="BZ153" i="5"/>
  <c r="BE81" i="5"/>
  <c r="BK81" i="5"/>
  <c r="BT88" i="5"/>
  <c r="BE88" i="5"/>
  <c r="BK88" i="5"/>
  <c r="AY88" i="5"/>
  <c r="BA199" i="5"/>
  <c r="AY199" i="5"/>
  <c r="BW199" i="5"/>
  <c r="BZ199" i="5"/>
  <c r="BH92" i="5"/>
  <c r="BN92" i="5"/>
  <c r="BK63" i="5"/>
  <c r="BE63" i="5"/>
  <c r="BN94" i="5"/>
  <c r="BH94" i="5"/>
  <c r="BK70" i="5"/>
  <c r="BE70" i="5"/>
  <c r="BA203" i="5"/>
  <c r="AY203" i="5"/>
  <c r="BW203" i="5"/>
  <c r="BZ203" i="5"/>
  <c r="BE59" i="5"/>
  <c r="BK59" i="5"/>
  <c r="AY59" i="5"/>
  <c r="BK74" i="5"/>
  <c r="BE74" i="5"/>
  <c r="BK101" i="5"/>
  <c r="BE101" i="5"/>
  <c r="BK61" i="5"/>
  <c r="BE61" i="5"/>
  <c r="AY61" i="5"/>
  <c r="AY93" i="5"/>
  <c r="AY70" i="5"/>
  <c r="BH44" i="5"/>
  <c r="BN44" i="5"/>
  <c r="BH24" i="5"/>
  <c r="BN24" i="5"/>
  <c r="BE57" i="5"/>
  <c r="BK57" i="5"/>
  <c r="AY192" i="5"/>
  <c r="BA192" i="5"/>
  <c r="BZ192" i="5"/>
  <c r="BW192" i="5"/>
  <c r="BA176" i="5"/>
  <c r="AY176" i="5"/>
  <c r="BZ176" i="5"/>
  <c r="BW176" i="5"/>
  <c r="BA143" i="5"/>
  <c r="BW143" i="5"/>
  <c r="BZ143" i="5"/>
  <c r="AY143" i="5"/>
  <c r="BA188" i="5"/>
  <c r="AY188" i="5"/>
  <c r="BW188" i="5"/>
  <c r="BZ188" i="5"/>
  <c r="BH84" i="5"/>
  <c r="BN84" i="5"/>
  <c r="BE103" i="5"/>
  <c r="BK103" i="5"/>
  <c r="BA190" i="5"/>
  <c r="AY190" i="5"/>
  <c r="BZ190" i="5"/>
  <c r="BW190" i="5"/>
  <c r="BA174" i="5"/>
  <c r="AY174" i="5"/>
  <c r="BZ174" i="5"/>
  <c r="BW174" i="5"/>
  <c r="BE99" i="5"/>
  <c r="BK99" i="5"/>
  <c r="AY99" i="5"/>
  <c r="BE60" i="5"/>
  <c r="AY94" i="5"/>
  <c r="AY74" i="5"/>
  <c r="BN26" i="5"/>
  <c r="BN45" i="5"/>
  <c r="AY58" i="5"/>
  <c r="BA194" i="5"/>
  <c r="AY194" i="5"/>
  <c r="BZ194" i="5"/>
  <c r="BW194" i="5"/>
  <c r="BE104" i="5"/>
  <c r="AY104" i="5"/>
  <c r="BK104" i="5"/>
  <c r="BH103" i="5"/>
  <c r="BN103" i="5"/>
  <c r="BN86" i="5"/>
  <c r="BH86" i="5"/>
  <c r="BZ147" i="5"/>
  <c r="BA147" i="5"/>
  <c r="BW147" i="5"/>
  <c r="AY147" i="5"/>
  <c r="BK66" i="5"/>
  <c r="BE66" i="5"/>
  <c r="BN82" i="5"/>
  <c r="BH82" i="5"/>
  <c r="BA193" i="5"/>
  <c r="AY193" i="5"/>
  <c r="BZ193" i="5"/>
  <c r="BW193" i="5"/>
  <c r="BE73" i="5"/>
  <c r="BK73" i="5"/>
  <c r="BH104" i="5"/>
  <c r="BN104" i="5"/>
  <c r="BH68" i="5"/>
  <c r="BN68" i="5"/>
  <c r="BK93" i="5"/>
  <c r="BE93" i="5"/>
  <c r="BH42" i="5"/>
  <c r="BH17" i="5"/>
  <c r="BN18" i="5"/>
  <c r="BN17" i="5"/>
  <c r="BH18" i="5"/>
  <c r="BE68" i="5"/>
  <c r="BK68" i="5"/>
  <c r="AY68" i="5"/>
  <c r="BE82" i="5"/>
  <c r="BK82" i="5"/>
  <c r="BH72" i="5"/>
  <c r="BN72" i="5"/>
  <c r="BH95" i="5"/>
  <c r="BN95" i="5"/>
  <c r="BN71" i="5"/>
  <c r="BH71" i="5"/>
  <c r="BK55" i="5"/>
  <c r="BE55" i="5"/>
  <c r="BK56" i="5"/>
  <c r="BE102" i="5"/>
  <c r="BK102" i="5"/>
  <c r="BA195" i="5"/>
  <c r="AY195" i="5"/>
  <c r="BW195" i="5"/>
  <c r="BZ195" i="5"/>
  <c r="BH91" i="5"/>
  <c r="BN91" i="5"/>
  <c r="BH67" i="5"/>
  <c r="BN67" i="5"/>
  <c r="BE98" i="5"/>
  <c r="BK98" i="5"/>
  <c r="BN93" i="5"/>
  <c r="BH93" i="5"/>
  <c r="BH69" i="5"/>
  <c r="BN69" i="5"/>
  <c r="AY65" i="5"/>
  <c r="BE89" i="5"/>
  <c r="AY57" i="5"/>
  <c r="BN42" i="5"/>
  <c r="BH25" i="5"/>
  <c r="BN25" i="5"/>
  <c r="BK84" i="5"/>
  <c r="AY84" i="5"/>
  <c r="BE84" i="5"/>
  <c r="BN73" i="5"/>
  <c r="BH73" i="5"/>
  <c r="BE108" i="5"/>
  <c r="BK108" i="5"/>
  <c r="AY108" i="5"/>
  <c r="BA126" i="5"/>
  <c r="BZ126" i="5"/>
  <c r="BW126" i="5"/>
  <c r="AY126" i="5"/>
  <c r="BN62" i="5"/>
  <c r="BH62" i="5"/>
  <c r="BE75" i="5"/>
  <c r="BK75" i="5"/>
  <c r="BK76" i="5"/>
  <c r="BH28" i="5"/>
  <c r="BN28" i="5"/>
  <c r="BA161" i="5"/>
  <c r="AY161" i="5"/>
  <c r="BZ161" i="5"/>
  <c r="BW161" i="5"/>
  <c r="BN55" i="5"/>
  <c r="BH55" i="5"/>
  <c r="BN66" i="5"/>
  <c r="BH66" i="5"/>
  <c r="Q27" i="5"/>
  <c r="BA25" i="5" s="1"/>
  <c r="AI8" i="5"/>
  <c r="AT8" i="5" s="1"/>
  <c r="BN9" i="5" s="1"/>
  <c r="BH89" i="5"/>
  <c r="BN89" i="5"/>
  <c r="BA200" i="5"/>
  <c r="AY200" i="5"/>
  <c r="BZ200" i="5"/>
  <c r="BW200" i="5"/>
  <c r="BA184" i="5"/>
  <c r="AY184" i="5"/>
  <c r="BZ184" i="5"/>
  <c r="BW184" i="5"/>
  <c r="AY168" i="5"/>
  <c r="BA168" i="5"/>
  <c r="BZ168" i="5"/>
  <c r="BW168" i="5"/>
  <c r="AY96" i="5"/>
  <c r="BE96" i="5"/>
  <c r="BE97" i="5"/>
  <c r="BK96" i="5"/>
  <c r="BA191" i="5"/>
  <c r="AY191" i="5"/>
  <c r="BW191" i="5"/>
  <c r="BZ191" i="5"/>
  <c r="BA175" i="5"/>
  <c r="AY175" i="5"/>
  <c r="BW175" i="5"/>
  <c r="BZ175" i="5"/>
  <c r="BA159" i="5"/>
  <c r="AY159" i="5"/>
  <c r="BW159" i="5"/>
  <c r="BZ159" i="5"/>
  <c r="BA196" i="5"/>
  <c r="AY196" i="5"/>
  <c r="BZ196" i="5"/>
  <c r="BW196" i="5"/>
  <c r="BA180" i="5"/>
  <c r="AY180" i="5"/>
  <c r="BZ180" i="5"/>
  <c r="BW180" i="5"/>
  <c r="BA164" i="5"/>
  <c r="AY164" i="5"/>
  <c r="BZ164" i="5"/>
  <c r="BW164" i="5"/>
  <c r="BE100" i="5"/>
  <c r="BK100" i="5"/>
  <c r="AY100" i="5"/>
  <c r="BK62" i="5"/>
  <c r="BE62" i="5"/>
  <c r="AY62" i="5"/>
  <c r="BK72" i="5"/>
  <c r="BE71" i="5"/>
  <c r="BE72" i="5"/>
  <c r="BK71" i="5"/>
  <c r="BA198" i="5"/>
  <c r="AY198" i="5"/>
  <c r="BZ198" i="5"/>
  <c r="BW198" i="5"/>
  <c r="BA166" i="5"/>
  <c r="AY166" i="5"/>
  <c r="BZ166" i="5"/>
  <c r="BW166" i="5"/>
  <c r="BN102" i="5"/>
  <c r="BH102" i="5"/>
  <c r="BN78" i="5"/>
  <c r="BH78" i="5"/>
  <c r="BE67" i="5"/>
  <c r="BK67" i="5"/>
  <c r="AA109" i="5"/>
  <c r="BK69" i="5"/>
  <c r="BE69" i="5"/>
  <c r="AY69" i="5"/>
  <c r="BK105" i="5"/>
  <c r="AY98" i="5"/>
  <c r="BE64" i="5"/>
  <c r="BK89" i="5"/>
  <c r="AY162" i="5"/>
  <c r="BA162" i="5"/>
  <c r="BZ162" i="5"/>
  <c r="BW162" i="5"/>
  <c r="BA160" i="5"/>
  <c r="AY160" i="5"/>
  <c r="BW160" i="5"/>
  <c r="BZ160" i="5"/>
  <c r="BA172" i="5"/>
  <c r="AY172" i="5"/>
  <c r="BW172" i="5"/>
  <c r="BZ172" i="5"/>
  <c r="BE80" i="5"/>
  <c r="BE79" i="5"/>
  <c r="BK79" i="5"/>
  <c r="AY79" i="5"/>
  <c r="BA131" i="5"/>
  <c r="AY131" i="5"/>
  <c r="BZ131" i="5"/>
  <c r="BW131" i="5"/>
  <c r="AY77" i="5"/>
  <c r="BE77" i="5"/>
  <c r="BK77" i="5"/>
  <c r="BK78" i="5"/>
  <c r="BA178" i="5"/>
  <c r="AY178" i="5"/>
  <c r="BZ178" i="5"/>
  <c r="BW178" i="5"/>
  <c r="BN80" i="5"/>
  <c r="BH80" i="5"/>
  <c r="BH97" i="5"/>
  <c r="BN97" i="5"/>
  <c r="BH108" i="5"/>
  <c r="BN108" i="5"/>
  <c r="BA181" i="5"/>
  <c r="AY181" i="5"/>
  <c r="BZ181" i="5"/>
  <c r="BW181" i="5"/>
  <c r="AY101" i="5"/>
  <c r="BH21" i="5"/>
  <c r="BH20" i="5"/>
  <c r="BN20" i="5"/>
  <c r="BN13" i="5"/>
  <c r="BN12" i="5"/>
  <c r="BH12" i="5"/>
  <c r="BN64" i="5"/>
  <c r="BH64" i="5"/>
  <c r="BH49" i="5"/>
  <c r="BN49" i="5"/>
  <c r="BH50" i="5"/>
  <c r="BH10" i="5"/>
  <c r="BA202" i="5"/>
  <c r="AY202" i="5"/>
  <c r="BZ202" i="5"/>
  <c r="BW202" i="5"/>
  <c r="BA186" i="5"/>
  <c r="AY186" i="5"/>
  <c r="BZ186" i="5"/>
  <c r="BW186" i="5"/>
  <c r="BA170" i="5"/>
  <c r="AY170" i="5"/>
  <c r="BZ170" i="5"/>
  <c r="BW170" i="5"/>
  <c r="BA154" i="5"/>
  <c r="AY154" i="5"/>
  <c r="BZ154" i="5"/>
  <c r="BW154" i="5"/>
  <c r="BK91" i="5"/>
  <c r="BE90" i="5"/>
  <c r="BK90" i="5"/>
  <c r="AY90" i="5"/>
  <c r="BE65" i="5"/>
  <c r="BK65" i="5"/>
  <c r="BN56" i="5"/>
  <c r="BH56" i="5"/>
  <c r="BK87" i="5"/>
  <c r="BE87" i="5"/>
  <c r="AY87" i="5"/>
  <c r="BA182" i="5"/>
  <c r="AY182" i="5"/>
  <c r="BZ182" i="5"/>
  <c r="BW182" i="5"/>
  <c r="BA179" i="5"/>
  <c r="AY179" i="5"/>
  <c r="BW179" i="5"/>
  <c r="BZ179" i="5"/>
  <c r="BZ139" i="5"/>
  <c r="BA139" i="5"/>
  <c r="AY139" i="5"/>
  <c r="BW139" i="5"/>
  <c r="AY123" i="5"/>
  <c r="AZ124" i="5" s="1"/>
  <c r="BW123" i="5"/>
  <c r="BA123" i="5"/>
  <c r="BZ123" i="5"/>
  <c r="CA123" i="5" s="1"/>
  <c r="BE107" i="5"/>
  <c r="BK107" i="5"/>
  <c r="AY107" i="5"/>
  <c r="BZ141" i="5"/>
  <c r="BA141" i="5"/>
  <c r="AY141" i="5"/>
  <c r="BW141" i="5"/>
  <c r="BZ125" i="5"/>
  <c r="AY125" i="5"/>
  <c r="BW125" i="5"/>
  <c r="BA125" i="5"/>
  <c r="AI109" i="5"/>
  <c r="BK60" i="5"/>
  <c r="BK97" i="5"/>
  <c r="BK64" i="5"/>
  <c r="BE56" i="5"/>
  <c r="AY63" i="5"/>
  <c r="AY82" i="5"/>
  <c r="AY73" i="5"/>
  <c r="BN53" i="5"/>
  <c r="AY55" i="5"/>
  <c r="BN29" i="5"/>
  <c r="BZ115" i="5"/>
  <c r="CA121" i="5" s="1"/>
  <c r="BA115" i="5"/>
  <c r="BB119" i="5" s="1"/>
  <c r="BW115" i="5"/>
  <c r="AY115" i="5"/>
  <c r="AZ122" i="5" s="1"/>
  <c r="BZ149" i="5"/>
  <c r="BA149" i="5"/>
  <c r="AY149" i="5"/>
  <c r="BW149" i="5"/>
  <c r="BK80" i="5"/>
  <c r="AY66" i="5"/>
  <c r="BN16" i="5"/>
  <c r="BH16" i="5"/>
  <c r="BW135" i="5"/>
  <c r="AY135" i="5"/>
  <c r="BZ135" i="5"/>
  <c r="BA135" i="5"/>
  <c r="BA204" i="5"/>
  <c r="AY204" i="5"/>
  <c r="BZ204" i="5"/>
  <c r="BW204" i="5"/>
  <c r="BK86" i="5"/>
  <c r="BE86" i="5"/>
  <c r="BA197" i="5"/>
  <c r="AY197" i="5"/>
  <c r="BZ197" i="5"/>
  <c r="BW197" i="5"/>
  <c r="BA165" i="5"/>
  <c r="AY165" i="5"/>
  <c r="BZ165" i="5"/>
  <c r="BW165" i="5"/>
  <c r="BE105" i="5"/>
  <c r="BH41" i="5"/>
  <c r="BN41" i="5"/>
  <c r="BN90" i="5"/>
  <c r="BH90" i="5"/>
  <c r="BN81" i="5"/>
  <c r="BH81" i="5"/>
  <c r="BA151" i="5"/>
  <c r="BZ151" i="5"/>
  <c r="AY151" i="5"/>
  <c r="BW151" i="5"/>
  <c r="BA183" i="5"/>
  <c r="AY183" i="5"/>
  <c r="BW183" i="5"/>
  <c r="BZ183" i="5"/>
  <c r="BA167" i="5"/>
  <c r="AY167" i="5"/>
  <c r="BW167" i="5"/>
  <c r="BZ167" i="5"/>
  <c r="BH63" i="5"/>
  <c r="BN63" i="5"/>
  <c r="BE95" i="5"/>
  <c r="BE94" i="5"/>
  <c r="BK95" i="5"/>
  <c r="BK94" i="5"/>
  <c r="BN70" i="5"/>
  <c r="BH70" i="5"/>
  <c r="BA187" i="5"/>
  <c r="AY187" i="5"/>
  <c r="BW187" i="5"/>
  <c r="BZ187" i="5"/>
  <c r="BA171" i="5"/>
  <c r="AY171" i="5"/>
  <c r="BW171" i="5"/>
  <c r="BZ171" i="5"/>
  <c r="BA155" i="5"/>
  <c r="AY155" i="5"/>
  <c r="BW155" i="5"/>
  <c r="BZ155" i="5"/>
  <c r="BE83" i="5"/>
  <c r="BK83" i="5"/>
  <c r="BN59" i="5"/>
  <c r="BH59" i="5"/>
  <c r="BN74" i="5"/>
  <c r="BH74" i="5"/>
  <c r="BE58" i="5"/>
  <c r="BK58" i="5"/>
  <c r="BA189" i="5"/>
  <c r="AY189" i="5"/>
  <c r="BW189" i="5"/>
  <c r="BZ189" i="5"/>
  <c r="BA173" i="5"/>
  <c r="AY173" i="5"/>
  <c r="BW173" i="5"/>
  <c r="BZ173" i="5"/>
  <c r="BA157" i="5"/>
  <c r="AY157" i="5"/>
  <c r="BW157" i="5"/>
  <c r="BZ157" i="5"/>
  <c r="BK85" i="5"/>
  <c r="BE85" i="5"/>
  <c r="BN61" i="5"/>
  <c r="BH61" i="5"/>
  <c r="AY83" i="5"/>
  <c r="BE76" i="5"/>
  <c r="BN37" i="5"/>
  <c r="BH37" i="5"/>
  <c r="BF18" i="5" l="1"/>
  <c r="BX124" i="5"/>
  <c r="BQ107" i="5"/>
  <c r="BQ26" i="5"/>
  <c r="BQ20" i="5"/>
  <c r="BQ103" i="5"/>
  <c r="BF49" i="5"/>
  <c r="BQ70" i="5"/>
  <c r="BQ48" i="5"/>
  <c r="BQ29" i="5"/>
  <c r="BQ89" i="5"/>
  <c r="BQ25" i="5"/>
  <c r="BT97" i="5"/>
  <c r="AZ128" i="5"/>
  <c r="BT26" i="5"/>
  <c r="BF17" i="5"/>
  <c r="BQ12" i="5"/>
  <c r="BQ65" i="5"/>
  <c r="BQ18" i="5"/>
  <c r="BQ30" i="5"/>
  <c r="BQ55" i="5"/>
  <c r="BQ106" i="5"/>
  <c r="BQ51" i="5"/>
  <c r="BQ23" i="5"/>
  <c r="BQ84" i="5"/>
  <c r="BQ34" i="5"/>
  <c r="BQ40" i="5"/>
  <c r="BF44" i="5"/>
  <c r="BF33" i="5"/>
  <c r="BQ58" i="5"/>
  <c r="BQ83" i="5"/>
  <c r="BQ94" i="5"/>
  <c r="BQ32" i="5"/>
  <c r="BQ38" i="5"/>
  <c r="BQ36" i="5"/>
  <c r="BQ28" i="5"/>
  <c r="BQ27" i="5"/>
  <c r="BQ96" i="5"/>
  <c r="BQ97" i="5"/>
  <c r="BQ99" i="5"/>
  <c r="BQ57" i="5"/>
  <c r="BL22" i="5"/>
  <c r="BQ44" i="5"/>
  <c r="BQ86" i="5"/>
  <c r="BQ39" i="5"/>
  <c r="BQ91" i="5"/>
  <c r="BQ101" i="5"/>
  <c r="BQ81" i="5"/>
  <c r="BQ54" i="5"/>
  <c r="BQ15" i="5"/>
  <c r="BQ60" i="5"/>
  <c r="AC6" i="5"/>
  <c r="AC7" i="5" s="1"/>
  <c r="AC8" i="5" s="1"/>
  <c r="AC9" i="5" s="1"/>
  <c r="AC10" i="5" s="1"/>
  <c r="AC11" i="5" s="1"/>
  <c r="AC12" i="5" s="1"/>
  <c r="AC13" i="5" s="1"/>
  <c r="AC14" i="5" s="1"/>
  <c r="AC15" i="5" s="1"/>
  <c r="AC16" i="5" s="1"/>
  <c r="AC17" i="5" s="1"/>
  <c r="AC18" i="5" s="1"/>
  <c r="AC19" i="5" s="1"/>
  <c r="AC20" i="5" s="1"/>
  <c r="AC21" i="5" s="1"/>
  <c r="AC22" i="5" s="1"/>
  <c r="AC23" i="5" s="1"/>
  <c r="AC24" i="5" s="1"/>
  <c r="AC25" i="5" s="1"/>
  <c r="AC26" i="5" s="1"/>
  <c r="AC27" i="5" s="1"/>
  <c r="AC28" i="5" s="1"/>
  <c r="AC29" i="5" s="1"/>
  <c r="AC30" i="5" s="1"/>
  <c r="AC31" i="5" s="1"/>
  <c r="AC32" i="5" s="1"/>
  <c r="AC33" i="5" s="1"/>
  <c r="AC34" i="5" s="1"/>
  <c r="AC35" i="5" s="1"/>
  <c r="AC36" i="5" s="1"/>
  <c r="AC37" i="5" s="1"/>
  <c r="AC38" i="5" s="1"/>
  <c r="AC39" i="5" s="1"/>
  <c r="AC40" i="5" s="1"/>
  <c r="AC41" i="5" s="1"/>
  <c r="AC42" i="5" s="1"/>
  <c r="AC43" i="5" s="1"/>
  <c r="AC44" i="5" s="1"/>
  <c r="AC45" i="5" s="1"/>
  <c r="AC46" i="5" s="1"/>
  <c r="AC47" i="5" s="1"/>
  <c r="AC48" i="5" s="1"/>
  <c r="AC49" i="5" s="1"/>
  <c r="AC50" i="5" s="1"/>
  <c r="AC51" i="5" s="1"/>
  <c r="AC52" i="5" s="1"/>
  <c r="AC53" i="5" s="1"/>
  <c r="AC54" i="5" s="1"/>
  <c r="AC55" i="5" s="1"/>
  <c r="AC56" i="5" s="1"/>
  <c r="AC57" i="5" s="1"/>
  <c r="AC58" i="5" s="1"/>
  <c r="AC59" i="5" s="1"/>
  <c r="AC60" i="5" s="1"/>
  <c r="AC61" i="5" s="1"/>
  <c r="AC62" i="5" s="1"/>
  <c r="AC63" i="5" s="1"/>
  <c r="AC64" i="5" s="1"/>
  <c r="AC65" i="5" s="1"/>
  <c r="AC66" i="5" s="1"/>
  <c r="AC67" i="5" s="1"/>
  <c r="AC68" i="5" s="1"/>
  <c r="AC69" i="5" s="1"/>
  <c r="AC70" i="5" s="1"/>
  <c r="AC71" i="5" s="1"/>
  <c r="AC72" i="5" s="1"/>
  <c r="AC73" i="5" s="1"/>
  <c r="AC74" i="5" s="1"/>
  <c r="AC75" i="5" s="1"/>
  <c r="AC76" i="5" s="1"/>
  <c r="AC77" i="5" s="1"/>
  <c r="AC78" i="5" s="1"/>
  <c r="AC79" i="5" s="1"/>
  <c r="AC80" i="5" s="1"/>
  <c r="AC81" i="5" s="1"/>
  <c r="AC82" i="5" s="1"/>
  <c r="AC83" i="5" s="1"/>
  <c r="AC84" i="5" s="1"/>
  <c r="AC85" i="5" s="1"/>
  <c r="AC86" i="5" s="1"/>
  <c r="AC87" i="5" s="1"/>
  <c r="AC88" i="5" s="1"/>
  <c r="AC89" i="5" s="1"/>
  <c r="AC90" i="5" s="1"/>
  <c r="AC91" i="5" s="1"/>
  <c r="AC92" i="5" s="1"/>
  <c r="AC93" i="5" s="1"/>
  <c r="AC94" i="5" s="1"/>
  <c r="AC95" i="5" s="1"/>
  <c r="AC96" i="5" s="1"/>
  <c r="AC97" i="5" s="1"/>
  <c r="AC98" i="5" s="1"/>
  <c r="AC99" i="5" s="1"/>
  <c r="AC100" i="5" s="1"/>
  <c r="AC101" i="5" s="1"/>
  <c r="AC102" i="5" s="1"/>
  <c r="AC103" i="5" s="1"/>
  <c r="AC104" i="5" s="1"/>
  <c r="AC105" i="5" s="1"/>
  <c r="AC106" i="5" s="1"/>
  <c r="AC107" i="5" s="1"/>
  <c r="AC108" i="5" s="1"/>
  <c r="AC109" i="5" s="1"/>
  <c r="AC110" i="5" s="1"/>
  <c r="AC111" i="5" s="1"/>
  <c r="AC112" i="5" s="1"/>
  <c r="AC113" i="5" s="1"/>
  <c r="AC114" i="5" s="1"/>
  <c r="AC115" i="5" s="1"/>
  <c r="AC116" i="5" s="1"/>
  <c r="AC117" i="5" s="1"/>
  <c r="AC118" i="5" s="1"/>
  <c r="AC119" i="5" s="1"/>
  <c r="AC120" i="5" s="1"/>
  <c r="AC121" i="5" s="1"/>
  <c r="AC122" i="5" s="1"/>
  <c r="AC123" i="5" s="1"/>
  <c r="AC124" i="5" s="1"/>
  <c r="AC125" i="5" s="1"/>
  <c r="AC126" i="5" s="1"/>
  <c r="AC127" i="5" s="1"/>
  <c r="AC128" i="5" s="1"/>
  <c r="AC129" i="5" s="1"/>
  <c r="AC130" i="5" s="1"/>
  <c r="AC131" i="5" s="1"/>
  <c r="AC132" i="5" s="1"/>
  <c r="AC133" i="5" s="1"/>
  <c r="AC134" i="5" s="1"/>
  <c r="AC135" i="5" s="1"/>
  <c r="AC136" i="5" s="1"/>
  <c r="AC137" i="5" s="1"/>
  <c r="AC138" i="5" s="1"/>
  <c r="AC139" i="5" s="1"/>
  <c r="AC140" i="5" s="1"/>
  <c r="AC141" i="5" s="1"/>
  <c r="AC142" i="5" s="1"/>
  <c r="AC143" i="5" s="1"/>
  <c r="AC144" i="5" s="1"/>
  <c r="AC145" i="5" s="1"/>
  <c r="AC146" i="5" s="1"/>
  <c r="AC147" i="5" s="1"/>
  <c r="AC148" i="5" s="1"/>
  <c r="AC149" i="5" s="1"/>
  <c r="AC150" i="5" s="1"/>
  <c r="AC151" i="5" s="1"/>
  <c r="AC152" i="5" s="1"/>
  <c r="AC153" i="5" s="1"/>
  <c r="AC154" i="5" s="1"/>
  <c r="AC155" i="5" s="1"/>
  <c r="AC156" i="5" s="1"/>
  <c r="AC157" i="5" s="1"/>
  <c r="AC158" i="5" s="1"/>
  <c r="AC159" i="5" s="1"/>
  <c r="AC160" i="5" s="1"/>
  <c r="AC161" i="5" s="1"/>
  <c r="AC162" i="5" s="1"/>
  <c r="AC163" i="5" s="1"/>
  <c r="AC164" i="5" s="1"/>
  <c r="AC165" i="5" s="1"/>
  <c r="AC166" i="5" s="1"/>
  <c r="AC167" i="5" s="1"/>
  <c r="AC168" i="5" s="1"/>
  <c r="AC169" i="5" s="1"/>
  <c r="AC170" i="5" s="1"/>
  <c r="AC171" i="5" s="1"/>
  <c r="AC172" i="5" s="1"/>
  <c r="AC173" i="5" s="1"/>
  <c r="AC174" i="5" s="1"/>
  <c r="AC175" i="5" s="1"/>
  <c r="AC176" i="5" s="1"/>
  <c r="AC177" i="5" s="1"/>
  <c r="AC178" i="5" s="1"/>
  <c r="AC179" i="5" s="1"/>
  <c r="AC180" i="5" s="1"/>
  <c r="AC181" i="5" s="1"/>
  <c r="AC182" i="5" s="1"/>
  <c r="AC183" i="5" s="1"/>
  <c r="AC184" i="5" s="1"/>
  <c r="AC185" i="5" s="1"/>
  <c r="AC186" i="5" s="1"/>
  <c r="AC187" i="5" s="1"/>
  <c r="AC188" i="5" s="1"/>
  <c r="AC189" i="5" s="1"/>
  <c r="AC190" i="5" s="1"/>
  <c r="AC191" i="5" s="1"/>
  <c r="AC192" i="5" s="1"/>
  <c r="AC193" i="5" s="1"/>
  <c r="AC194" i="5" s="1"/>
  <c r="AC195" i="5" s="1"/>
  <c r="AC196" i="5" s="1"/>
  <c r="AC197" i="5" s="1"/>
  <c r="AC198" i="5" s="1"/>
  <c r="AC199" i="5" s="1"/>
  <c r="AC200" i="5" s="1"/>
  <c r="AC201" i="5" s="1"/>
  <c r="AC202" i="5" s="1"/>
  <c r="AC203" i="5" s="1"/>
  <c r="AC204" i="5" s="1"/>
  <c r="BQ82" i="5"/>
  <c r="BI66" i="5"/>
  <c r="BQ21" i="5"/>
  <c r="BQ77" i="5"/>
  <c r="BT100" i="5"/>
  <c r="BQ76" i="5"/>
  <c r="BQ10" i="5"/>
  <c r="BQ19" i="5"/>
  <c r="BQ68" i="5"/>
  <c r="BQ61" i="5"/>
  <c r="BQ105" i="5"/>
  <c r="BL25" i="5"/>
  <c r="BQ85" i="5"/>
  <c r="BQ7" i="5"/>
  <c r="BQ41" i="5"/>
  <c r="BQ80" i="5"/>
  <c r="BQ56" i="5"/>
  <c r="BQ75" i="5"/>
  <c r="BQ102" i="5"/>
  <c r="BR103" i="5" s="1"/>
  <c r="BQ66" i="5"/>
  <c r="BQ63" i="5"/>
  <c r="BQ43" i="5"/>
  <c r="BF25" i="5"/>
  <c r="BQ46" i="5"/>
  <c r="BQ67" i="5"/>
  <c r="BQ24" i="5"/>
  <c r="BQ11" i="5"/>
  <c r="BQ98" i="5"/>
  <c r="BQ9" i="5"/>
  <c r="BQ45" i="5"/>
  <c r="BQ14" i="5"/>
  <c r="BQ104" i="5"/>
  <c r="BQ92" i="5"/>
  <c r="BQ37" i="5"/>
  <c r="BQ90" i="5"/>
  <c r="BQ69" i="5"/>
  <c r="BQ62" i="5"/>
  <c r="BQ95" i="5"/>
  <c r="BQ74" i="5"/>
  <c r="BT7" i="5"/>
  <c r="BT53" i="5"/>
  <c r="BT94" i="5"/>
  <c r="BQ8" i="5"/>
  <c r="BQ16" i="5"/>
  <c r="BQ13" i="5"/>
  <c r="BQ49" i="5"/>
  <c r="BQ79" i="5"/>
  <c r="BQ78" i="5"/>
  <c r="BT62" i="5"/>
  <c r="BQ50" i="5"/>
  <c r="BQ93" i="5"/>
  <c r="BQ73" i="5"/>
  <c r="BT61" i="5"/>
  <c r="BQ59" i="5"/>
  <c r="BQ64" i="5"/>
  <c r="BT48" i="5"/>
  <c r="BZ37" i="5"/>
  <c r="BF27" i="5"/>
  <c r="BL36" i="5"/>
  <c r="BF52" i="5"/>
  <c r="AZ39" i="5"/>
  <c r="BT87" i="5"/>
  <c r="BT103" i="5"/>
  <c r="AZ31" i="5"/>
  <c r="BL46" i="5"/>
  <c r="AZ44" i="5"/>
  <c r="BQ17" i="5"/>
  <c r="BQ31" i="5"/>
  <c r="BQ53" i="5"/>
  <c r="BQ42" i="5"/>
  <c r="BQ87" i="5"/>
  <c r="BQ71" i="5"/>
  <c r="BQ100" i="5"/>
  <c r="BW96" i="5"/>
  <c r="BQ108" i="5"/>
  <c r="BQ5" i="5"/>
  <c r="BS5" i="5" s="1"/>
  <c r="BQ72" i="5"/>
  <c r="BT63" i="5"/>
  <c r="BQ88" i="5"/>
  <c r="AZ26" i="5"/>
  <c r="BF40" i="5"/>
  <c r="BL54" i="5"/>
  <c r="BQ47" i="5"/>
  <c r="BF23" i="5"/>
  <c r="BT25" i="5"/>
  <c r="CA144" i="5"/>
  <c r="BT75" i="5"/>
  <c r="BZ32" i="5"/>
  <c r="BT99" i="5"/>
  <c r="BF50" i="5"/>
  <c r="BQ6" i="5"/>
  <c r="BQ22" i="5"/>
  <c r="BQ35" i="5"/>
  <c r="BQ52" i="5"/>
  <c r="AZ42" i="5"/>
  <c r="BB190" i="5"/>
  <c r="BF31" i="5"/>
  <c r="BF28" i="5"/>
  <c r="AZ32" i="5"/>
  <c r="BF29" i="5"/>
  <c r="BT56" i="5"/>
  <c r="AZ27" i="5"/>
  <c r="AZ40" i="5"/>
  <c r="BA97" i="5"/>
  <c r="AZ134" i="5"/>
  <c r="BT11" i="5"/>
  <c r="BF26" i="5"/>
  <c r="BL39" i="5"/>
  <c r="AZ50" i="5"/>
  <c r="BF51" i="5"/>
  <c r="AZ37" i="5"/>
  <c r="AZ16" i="5"/>
  <c r="CA153" i="5"/>
  <c r="BL24" i="5"/>
  <c r="BO43" i="5"/>
  <c r="AZ23" i="5"/>
  <c r="AZ46" i="5"/>
  <c r="AZ125" i="5"/>
  <c r="BW14" i="5"/>
  <c r="BZ79" i="5"/>
  <c r="BX150" i="5"/>
  <c r="BZ93" i="5"/>
  <c r="AZ145" i="5"/>
  <c r="BW63" i="5"/>
  <c r="BF32" i="5"/>
  <c r="AZ51" i="5"/>
  <c r="AZ114" i="5"/>
  <c r="BI46" i="5"/>
  <c r="BI100" i="5"/>
  <c r="BX132" i="5"/>
  <c r="BW52" i="5"/>
  <c r="AZ43" i="5"/>
  <c r="BT15" i="5"/>
  <c r="BW19" i="5"/>
  <c r="BT106" i="5"/>
  <c r="BA84" i="5"/>
  <c r="BL31" i="5"/>
  <c r="BZ71" i="5"/>
  <c r="AZ49" i="5"/>
  <c r="AZ35" i="5"/>
  <c r="BF19" i="5"/>
  <c r="AZ47" i="5"/>
  <c r="AZ113" i="5"/>
  <c r="AZ52" i="5"/>
  <c r="AZ30" i="5"/>
  <c r="AZ34" i="5"/>
  <c r="BF21" i="5"/>
  <c r="BL47" i="5"/>
  <c r="BO61" i="5"/>
  <c r="AZ79" i="5"/>
  <c r="BB129" i="5"/>
  <c r="BF20" i="5"/>
  <c r="BL62" i="5"/>
  <c r="AZ38" i="5"/>
  <c r="BF34" i="5"/>
  <c r="BF42" i="5"/>
  <c r="AZ29" i="5"/>
  <c r="BF24" i="5"/>
  <c r="BL58" i="5"/>
  <c r="AZ94" i="5"/>
  <c r="CA116" i="5"/>
  <c r="BI22" i="5"/>
  <c r="AZ62" i="5"/>
  <c r="AZ20" i="5"/>
  <c r="BL53" i="5"/>
  <c r="BO97" i="5"/>
  <c r="BX141" i="5"/>
  <c r="BO95" i="5"/>
  <c r="BZ68" i="5"/>
  <c r="AZ41" i="5"/>
  <c r="BB150" i="5"/>
  <c r="AZ48" i="5"/>
  <c r="BF43" i="5"/>
  <c r="BB132" i="5"/>
  <c r="AZ109" i="5"/>
  <c r="AZ36" i="5"/>
  <c r="BI74" i="5"/>
  <c r="BF22" i="5"/>
  <c r="AZ28" i="5"/>
  <c r="BL50" i="5"/>
  <c r="CA159" i="5"/>
  <c r="BL52" i="5"/>
  <c r="BX138" i="5"/>
  <c r="AZ45" i="5"/>
  <c r="BF45" i="5"/>
  <c r="BB125" i="5"/>
  <c r="AZ199" i="5"/>
  <c r="AZ33" i="5"/>
  <c r="CA120" i="5"/>
  <c r="BF68" i="5"/>
  <c r="BL27" i="5"/>
  <c r="BR26" i="5"/>
  <c r="BO44" i="5"/>
  <c r="BO46" i="5"/>
  <c r="BW41" i="5"/>
  <c r="BW30" i="5"/>
  <c r="BW18" i="5"/>
  <c r="BW31" i="5"/>
  <c r="BW48" i="5"/>
  <c r="BW78" i="5"/>
  <c r="BW56" i="5"/>
  <c r="BW7" i="5"/>
  <c r="BW32" i="5"/>
  <c r="BW46" i="5"/>
  <c r="BW60" i="5"/>
  <c r="BW50" i="5"/>
  <c r="BW54" i="5"/>
  <c r="BW28" i="5"/>
  <c r="BW9" i="5"/>
  <c r="BW80" i="5"/>
  <c r="BW97" i="5"/>
  <c r="BW42" i="5"/>
  <c r="BW27" i="5"/>
  <c r="BW74" i="5"/>
  <c r="BW34" i="5"/>
  <c r="BW36" i="5"/>
  <c r="BW43" i="5"/>
  <c r="BW94" i="5"/>
  <c r="BW47" i="5"/>
  <c r="BW44" i="5"/>
  <c r="BW39" i="5"/>
  <c r="BW76" i="5"/>
  <c r="BW64" i="5"/>
  <c r="BW105" i="5"/>
  <c r="BW70" i="5"/>
  <c r="BZ10" i="5"/>
  <c r="BZ83" i="5"/>
  <c r="BW99" i="5"/>
  <c r="BW11" i="5"/>
  <c r="BT74" i="5"/>
  <c r="BW24" i="5"/>
  <c r="BW15" i="5"/>
  <c r="BT104" i="5"/>
  <c r="BT102" i="5"/>
  <c r="BZ72" i="5"/>
  <c r="BT49" i="5"/>
  <c r="BT10" i="5"/>
  <c r="BT30" i="5"/>
  <c r="BZ11" i="5"/>
  <c r="BW33" i="5"/>
  <c r="BZ84" i="5"/>
  <c r="BW71" i="5"/>
  <c r="BT69" i="5"/>
  <c r="BZ75" i="5"/>
  <c r="BZ6" i="5"/>
  <c r="BZ77" i="5"/>
  <c r="BT65" i="5"/>
  <c r="BW106" i="5"/>
  <c r="BW8" i="5"/>
  <c r="BW86" i="5"/>
  <c r="BW61" i="5"/>
  <c r="BW37" i="5"/>
  <c r="BW53" i="5"/>
  <c r="BW93" i="5"/>
  <c r="BZ21" i="5"/>
  <c r="BZ73" i="5"/>
  <c r="BW16" i="5"/>
  <c r="BW75" i="5"/>
  <c r="BW87" i="5"/>
  <c r="BW89" i="5"/>
  <c r="BZ22" i="5"/>
  <c r="BZ104" i="5"/>
  <c r="BT66" i="5"/>
  <c r="BZ86" i="5"/>
  <c r="BT82" i="5"/>
  <c r="BZ97" i="5"/>
  <c r="BT42" i="5"/>
  <c r="BT43" i="5"/>
  <c r="BT12" i="5"/>
  <c r="BZ31" i="5"/>
  <c r="BW10" i="5"/>
  <c r="BW84" i="5"/>
  <c r="BZ96" i="5"/>
  <c r="BT67" i="5"/>
  <c r="BW69" i="5"/>
  <c r="BW59" i="5"/>
  <c r="BZ29" i="5"/>
  <c r="BW81" i="5"/>
  <c r="BT107" i="5"/>
  <c r="BW17" i="5"/>
  <c r="BW22" i="5"/>
  <c r="BW25" i="5"/>
  <c r="BT83" i="5"/>
  <c r="BZ53" i="5"/>
  <c r="BT58" i="5"/>
  <c r="BT85" i="5"/>
  <c r="BT70" i="5"/>
  <c r="BT57" i="5"/>
  <c r="BZ99" i="5"/>
  <c r="BZ8" i="5"/>
  <c r="BT95" i="5"/>
  <c r="BZ13" i="5"/>
  <c r="BT13" i="5"/>
  <c r="BT14" i="5"/>
  <c r="BZ39" i="5"/>
  <c r="BW26" i="5"/>
  <c r="BW72" i="5"/>
  <c r="BW65" i="5"/>
  <c r="BT81" i="5"/>
  <c r="BZ74" i="5"/>
  <c r="BZ9" i="5"/>
  <c r="BW68" i="5"/>
  <c r="BW101" i="5"/>
  <c r="BZ44" i="5"/>
  <c r="BT19" i="5"/>
  <c r="BT32" i="5"/>
  <c r="BZ34" i="5"/>
  <c r="BZ15" i="5"/>
  <c r="BW108" i="5"/>
  <c r="BX122" i="5" s="1"/>
  <c r="BT8" i="5"/>
  <c r="BW77" i="5"/>
  <c r="BZ87" i="5"/>
  <c r="BZ107" i="5"/>
  <c r="BW13" i="5"/>
  <c r="BW6" i="5"/>
  <c r="BZ88" i="5"/>
  <c r="BW83" i="5"/>
  <c r="BW12" i="5"/>
  <c r="BW100" i="5"/>
  <c r="BW35" i="5"/>
  <c r="BT40" i="5"/>
  <c r="BW107" i="5"/>
  <c r="BW91" i="5"/>
  <c r="BZ27" i="5"/>
  <c r="BW21" i="5"/>
  <c r="BW29" i="5"/>
  <c r="BZ81" i="5"/>
  <c r="BT59" i="5"/>
  <c r="BZ103" i="5"/>
  <c r="BW103" i="5"/>
  <c r="BW45" i="5"/>
  <c r="BT21" i="5"/>
  <c r="BT73" i="5"/>
  <c r="BT68" i="5"/>
  <c r="BT91" i="5"/>
  <c r="BZ60" i="5"/>
  <c r="BT16" i="5"/>
  <c r="BZ80" i="5"/>
  <c r="BZ19" i="5"/>
  <c r="BT84" i="5"/>
  <c r="BW66" i="5"/>
  <c r="BZ85" i="5"/>
  <c r="BW57" i="5"/>
  <c r="BW98" i="5"/>
  <c r="BW49" i="5"/>
  <c r="BW23" i="5"/>
  <c r="BT86" i="5"/>
  <c r="BW85" i="5"/>
  <c r="BZ57" i="5"/>
  <c r="BW55" i="5"/>
  <c r="BZ91" i="5"/>
  <c r="BZ36" i="5"/>
  <c r="BW67" i="5"/>
  <c r="BZ63" i="5"/>
  <c r="BZ70" i="5"/>
  <c r="BT101" i="5"/>
  <c r="BW104" i="5"/>
  <c r="BT93" i="5"/>
  <c r="BT105" i="5"/>
  <c r="BZ14" i="5"/>
  <c r="BT108" i="5"/>
  <c r="BT22" i="5"/>
  <c r="BW88" i="5"/>
  <c r="BZ100" i="5"/>
  <c r="AZ167" i="5"/>
  <c r="BT96" i="5"/>
  <c r="BA65" i="5"/>
  <c r="BA20" i="5"/>
  <c r="BA99" i="5"/>
  <c r="BA36" i="5"/>
  <c r="T9" i="1"/>
  <c r="BA73" i="5"/>
  <c r="BA82" i="5"/>
  <c r="BA87" i="5"/>
  <c r="BA106" i="5"/>
  <c r="BA93" i="5"/>
  <c r="BA108" i="5"/>
  <c r="BB116" i="5" s="1"/>
  <c r="BA74" i="5"/>
  <c r="BA55" i="5"/>
  <c r="BA90" i="5"/>
  <c r="BA66" i="5"/>
  <c r="BA80" i="5"/>
  <c r="BA64" i="5"/>
  <c r="BA91" i="5"/>
  <c r="BA107" i="5"/>
  <c r="BB115" i="5" s="1"/>
  <c r="BA28" i="5"/>
  <c r="BA49" i="5"/>
  <c r="BA79" i="5"/>
  <c r="BT35" i="5"/>
  <c r="BT51" i="5"/>
  <c r="BT55" i="5"/>
  <c r="BX156" i="5"/>
  <c r="BZ52" i="5"/>
  <c r="BF56" i="5"/>
  <c r="BF53" i="5"/>
  <c r="BF15" i="5"/>
  <c r="BF14" i="5"/>
  <c r="BF12" i="5"/>
  <c r="BF11" i="5"/>
  <c r="BG6" i="5" s="1"/>
  <c r="BF13" i="5"/>
  <c r="BA12" i="5"/>
  <c r="BW79" i="5"/>
  <c r="AZ140" i="5"/>
  <c r="BW20" i="5"/>
  <c r="BI16" i="5"/>
  <c r="BZ62" i="5"/>
  <c r="BB199" i="5"/>
  <c r="BZ49" i="5"/>
  <c r="AZ155" i="5"/>
  <c r="AZ152" i="5"/>
  <c r="BL21" i="5"/>
  <c r="BL20" i="5"/>
  <c r="BL23" i="5"/>
  <c r="BL19" i="5"/>
  <c r="AZ123" i="5"/>
  <c r="AZ117" i="5"/>
  <c r="BF37" i="5"/>
  <c r="BF39" i="5"/>
  <c r="BF38" i="5"/>
  <c r="BF90" i="5"/>
  <c r="BB145" i="5"/>
  <c r="BT71" i="5"/>
  <c r="BZ108" i="5"/>
  <c r="CA115" i="5" s="1"/>
  <c r="BT78" i="5"/>
  <c r="BZ59" i="5"/>
  <c r="BA88" i="5"/>
  <c r="BZ66" i="5"/>
  <c r="BZ38" i="5"/>
  <c r="BZ98" i="5"/>
  <c r="BZ28" i="5"/>
  <c r="BW92" i="5"/>
  <c r="BT90" i="5"/>
  <c r="BH9" i="5"/>
  <c r="BI14" i="5" s="1"/>
  <c r="BZ12" i="5"/>
  <c r="BF76" i="5"/>
  <c r="BO55" i="5"/>
  <c r="BZ17" i="5"/>
  <c r="BZ95" i="5"/>
  <c r="BZ101" i="5"/>
  <c r="BL35" i="5"/>
  <c r="BL41" i="5"/>
  <c r="BL33" i="5"/>
  <c r="BL37" i="5"/>
  <c r="BL29" i="5"/>
  <c r="BF48" i="5"/>
  <c r="BF47" i="5"/>
  <c r="BF46" i="5"/>
  <c r="BZ102" i="5"/>
  <c r="BL42" i="5"/>
  <c r="BZ82" i="5"/>
  <c r="BF54" i="5"/>
  <c r="BI35" i="5"/>
  <c r="BL34" i="5"/>
  <c r="BL26" i="5"/>
  <c r="BL28" i="5"/>
  <c r="BL30" i="5"/>
  <c r="BL32" i="5"/>
  <c r="BI59" i="5"/>
  <c r="BW102" i="5"/>
  <c r="BW73" i="5"/>
  <c r="BW38" i="5"/>
  <c r="BI15" i="5"/>
  <c r="BZ105" i="5"/>
  <c r="BT98" i="5"/>
  <c r="BZ35" i="5"/>
  <c r="BF88" i="5"/>
  <c r="BB179" i="5"/>
  <c r="AZ158" i="5"/>
  <c r="BW40" i="5"/>
  <c r="BW95" i="5"/>
  <c r="BZ43" i="5"/>
  <c r="BL76" i="5"/>
  <c r="BZ20" i="5"/>
  <c r="BW82" i="5"/>
  <c r="BI87" i="5"/>
  <c r="BZ61" i="5"/>
  <c r="BI51" i="5"/>
  <c r="BI48" i="5"/>
  <c r="BL43" i="5"/>
  <c r="BL45" i="5"/>
  <c r="BW51" i="5"/>
  <c r="AZ53" i="5"/>
  <c r="AZ54" i="5"/>
  <c r="BB144" i="5"/>
  <c r="BB146" i="5"/>
  <c r="BW5" i="5"/>
  <c r="AZ120" i="5"/>
  <c r="BZ67" i="5"/>
  <c r="BZ58" i="5"/>
  <c r="CA157" i="5"/>
  <c r="BX146" i="5"/>
  <c r="BT9" i="5"/>
  <c r="AB6" i="5"/>
  <c r="AB7" i="5" s="1"/>
  <c r="AB8" i="5" s="1"/>
  <c r="AB9" i="5" s="1"/>
  <c r="AB10" i="5" s="1"/>
  <c r="AB11" i="5" s="1"/>
  <c r="AB12" i="5" s="1"/>
  <c r="AB13" i="5" s="1"/>
  <c r="AB14" i="5" s="1"/>
  <c r="AB15" i="5" s="1"/>
  <c r="AB16" i="5" s="1"/>
  <c r="AB17" i="5" s="1"/>
  <c r="AB18" i="5" s="1"/>
  <c r="AB19" i="5" s="1"/>
  <c r="AB20" i="5" s="1"/>
  <c r="AB21" i="5" s="1"/>
  <c r="AB22" i="5" s="1"/>
  <c r="AB23" i="5" s="1"/>
  <c r="AB24" i="5" s="1"/>
  <c r="AB25" i="5" s="1"/>
  <c r="AB26" i="5" s="1"/>
  <c r="AB27" i="5" s="1"/>
  <c r="AB28" i="5" s="1"/>
  <c r="AB29" i="5" s="1"/>
  <c r="AB30" i="5" s="1"/>
  <c r="AB31" i="5" s="1"/>
  <c r="AB32" i="5" s="1"/>
  <c r="AB33" i="5" s="1"/>
  <c r="AB34" i="5" s="1"/>
  <c r="AB35" i="5" s="1"/>
  <c r="AB36" i="5" s="1"/>
  <c r="AB37" i="5" s="1"/>
  <c r="AB38" i="5" s="1"/>
  <c r="AB39" i="5" s="1"/>
  <c r="AB40" i="5" s="1"/>
  <c r="AB41" i="5" s="1"/>
  <c r="AB42" i="5" s="1"/>
  <c r="AB43" i="5" s="1"/>
  <c r="AB44" i="5" s="1"/>
  <c r="AB45" i="5" s="1"/>
  <c r="AB46" i="5" s="1"/>
  <c r="AB47" i="5" s="1"/>
  <c r="AB48" i="5" s="1"/>
  <c r="AB49" i="5" s="1"/>
  <c r="AB50" i="5" s="1"/>
  <c r="AB51" i="5" s="1"/>
  <c r="AB52" i="5" s="1"/>
  <c r="AB53" i="5" s="1"/>
  <c r="AB54" i="5" s="1"/>
  <c r="AB55" i="5" s="1"/>
  <c r="AB56" i="5" s="1"/>
  <c r="AB57" i="5" s="1"/>
  <c r="AB58" i="5" s="1"/>
  <c r="AB59" i="5" s="1"/>
  <c r="AB60" i="5" s="1"/>
  <c r="AB61" i="5" s="1"/>
  <c r="AB62" i="5" s="1"/>
  <c r="AB63" i="5" s="1"/>
  <c r="AB64" i="5" s="1"/>
  <c r="AB65" i="5" s="1"/>
  <c r="AB66" i="5" s="1"/>
  <c r="AB67" i="5" s="1"/>
  <c r="AB68" i="5" s="1"/>
  <c r="AB69" i="5" s="1"/>
  <c r="AB70" i="5" s="1"/>
  <c r="AB71" i="5" s="1"/>
  <c r="AB72" i="5" s="1"/>
  <c r="AB73" i="5" s="1"/>
  <c r="AB74" i="5" s="1"/>
  <c r="AB75" i="5" s="1"/>
  <c r="AB76" i="5" s="1"/>
  <c r="AB77" i="5" s="1"/>
  <c r="AB78" i="5" s="1"/>
  <c r="AB79" i="5" s="1"/>
  <c r="AB80" i="5" s="1"/>
  <c r="AB81" i="5" s="1"/>
  <c r="AB82" i="5" s="1"/>
  <c r="AB83" i="5" s="1"/>
  <c r="AB84" i="5" s="1"/>
  <c r="AB85" i="5" s="1"/>
  <c r="AB86" i="5" s="1"/>
  <c r="AB87" i="5" s="1"/>
  <c r="AB88" i="5" s="1"/>
  <c r="AB89" i="5" s="1"/>
  <c r="AB90" i="5" s="1"/>
  <c r="AB91" i="5" s="1"/>
  <c r="AB92" i="5" s="1"/>
  <c r="AB93" i="5" s="1"/>
  <c r="AB94" i="5" s="1"/>
  <c r="AB95" i="5" s="1"/>
  <c r="AB96" i="5" s="1"/>
  <c r="AB97" i="5" s="1"/>
  <c r="AB98" i="5" s="1"/>
  <c r="AB99" i="5" s="1"/>
  <c r="AB100" i="5" s="1"/>
  <c r="AB101" i="5" s="1"/>
  <c r="AB102" i="5" s="1"/>
  <c r="AB103" i="5" s="1"/>
  <c r="AB104" i="5" s="1"/>
  <c r="AB105" i="5" s="1"/>
  <c r="AB106" i="5" s="1"/>
  <c r="AB107" i="5" s="1"/>
  <c r="AB108" i="5" s="1"/>
  <c r="AB109" i="5" s="1"/>
  <c r="AB110" i="5" s="1"/>
  <c r="AB111" i="5" s="1"/>
  <c r="AB112" i="5" s="1"/>
  <c r="AB113" i="5" s="1"/>
  <c r="AB114" i="5" s="1"/>
  <c r="AB115" i="5" s="1"/>
  <c r="AB116" i="5" s="1"/>
  <c r="AB117" i="5" s="1"/>
  <c r="AB118" i="5" s="1"/>
  <c r="AB119" i="5" s="1"/>
  <c r="AB120" i="5" s="1"/>
  <c r="AB121" i="5" s="1"/>
  <c r="AB122" i="5" s="1"/>
  <c r="AB123" i="5" s="1"/>
  <c r="AB124" i="5" s="1"/>
  <c r="AB125" i="5" s="1"/>
  <c r="AB126" i="5" s="1"/>
  <c r="AB127" i="5" s="1"/>
  <c r="AB128" i="5" s="1"/>
  <c r="AB129" i="5" s="1"/>
  <c r="AB130" i="5" s="1"/>
  <c r="AB131" i="5" s="1"/>
  <c r="AB132" i="5" s="1"/>
  <c r="AB133" i="5" s="1"/>
  <c r="AB134" i="5" s="1"/>
  <c r="AB135" i="5" s="1"/>
  <c r="AB136" i="5" s="1"/>
  <c r="AB137" i="5" s="1"/>
  <c r="AB138" i="5" s="1"/>
  <c r="AB139" i="5" s="1"/>
  <c r="AB140" i="5" s="1"/>
  <c r="AB141" i="5" s="1"/>
  <c r="AB142" i="5" s="1"/>
  <c r="AB143" i="5" s="1"/>
  <c r="AB144" i="5" s="1"/>
  <c r="AB145" i="5" s="1"/>
  <c r="AB146" i="5" s="1"/>
  <c r="AB147" i="5" s="1"/>
  <c r="AB148" i="5" s="1"/>
  <c r="AB149" i="5" s="1"/>
  <c r="AB150" i="5" s="1"/>
  <c r="AB151" i="5" s="1"/>
  <c r="AB152" i="5" s="1"/>
  <c r="AB153" i="5" s="1"/>
  <c r="AB154" i="5" s="1"/>
  <c r="AB155" i="5" s="1"/>
  <c r="AB156" i="5" s="1"/>
  <c r="AB157" i="5" s="1"/>
  <c r="AB158" i="5" s="1"/>
  <c r="AB159" i="5" s="1"/>
  <c r="AB160" i="5" s="1"/>
  <c r="AB161" i="5" s="1"/>
  <c r="AB162" i="5" s="1"/>
  <c r="AB163" i="5" s="1"/>
  <c r="AB164" i="5" s="1"/>
  <c r="AB165" i="5" s="1"/>
  <c r="AB166" i="5" s="1"/>
  <c r="AB167" i="5" s="1"/>
  <c r="AB168" i="5" s="1"/>
  <c r="AB169" i="5" s="1"/>
  <c r="AB170" i="5" s="1"/>
  <c r="AB171" i="5" s="1"/>
  <c r="AB172" i="5" s="1"/>
  <c r="AB173" i="5" s="1"/>
  <c r="AB174" i="5" s="1"/>
  <c r="AB175" i="5" s="1"/>
  <c r="AB176" i="5" s="1"/>
  <c r="AB177" i="5" s="1"/>
  <c r="AB178" i="5" s="1"/>
  <c r="AB179" i="5" s="1"/>
  <c r="AB180" i="5" s="1"/>
  <c r="AB181" i="5" s="1"/>
  <c r="AB182" i="5" s="1"/>
  <c r="AB183" i="5" s="1"/>
  <c r="AB184" i="5" s="1"/>
  <c r="AB185" i="5" s="1"/>
  <c r="AB186" i="5" s="1"/>
  <c r="AB187" i="5" s="1"/>
  <c r="AB188" i="5" s="1"/>
  <c r="AB189" i="5" s="1"/>
  <c r="AB190" i="5" s="1"/>
  <c r="AB191" i="5" s="1"/>
  <c r="AB192" i="5" s="1"/>
  <c r="AB193" i="5" s="1"/>
  <c r="AB194" i="5" s="1"/>
  <c r="AB195" i="5" s="1"/>
  <c r="AB196" i="5" s="1"/>
  <c r="AB197" i="5" s="1"/>
  <c r="AB198" i="5" s="1"/>
  <c r="AB199" i="5" s="1"/>
  <c r="AB200" i="5" s="1"/>
  <c r="AB201" i="5" s="1"/>
  <c r="AB202" i="5" s="1"/>
  <c r="AB203" i="5" s="1"/>
  <c r="AB204" i="5" s="1"/>
  <c r="BW62" i="5"/>
  <c r="BL107" i="5"/>
  <c r="BA56" i="5"/>
  <c r="BW90" i="5"/>
  <c r="BT77" i="5"/>
  <c r="BT79" i="5"/>
  <c r="BZ69" i="5"/>
  <c r="BT27" i="5"/>
  <c r="BO82" i="5"/>
  <c r="BF36" i="5"/>
  <c r="AZ14" i="5"/>
  <c r="AZ12" i="5"/>
  <c r="AZ13" i="5"/>
  <c r="BW58" i="5"/>
  <c r="BX142" i="5"/>
  <c r="BB124" i="5"/>
  <c r="BB161" i="5"/>
  <c r="BI37" i="5"/>
  <c r="BL40" i="5"/>
  <c r="BI86" i="5"/>
  <c r="BB128" i="5"/>
  <c r="CA125" i="5"/>
  <c r="AZ84" i="5"/>
  <c r="BF83" i="5"/>
  <c r="BO78" i="5"/>
  <c r="BF103" i="5"/>
  <c r="BB153" i="5"/>
  <c r="BF30" i="5"/>
  <c r="BI101" i="5"/>
  <c r="BZ94" i="5"/>
  <c r="BF41" i="5"/>
  <c r="BZ90" i="5"/>
  <c r="BI34" i="5"/>
  <c r="BI18" i="5"/>
  <c r="AZ61" i="5"/>
  <c r="BL48" i="5"/>
  <c r="AZ71" i="5"/>
  <c r="BX133" i="5"/>
  <c r="BF70" i="5"/>
  <c r="AZ178" i="5"/>
  <c r="BI50" i="5"/>
  <c r="AZ15" i="5"/>
  <c r="AZ21" i="5"/>
  <c r="AZ68" i="5"/>
  <c r="BF101" i="5"/>
  <c r="BI30" i="5"/>
  <c r="BL44" i="5"/>
  <c r="BI72" i="5"/>
  <c r="BL55" i="5"/>
  <c r="BL51" i="5"/>
  <c r="BI73" i="5"/>
  <c r="AZ22" i="5"/>
  <c r="BZ55" i="5"/>
  <c r="BL49" i="5"/>
  <c r="BO81" i="5"/>
  <c r="BL78" i="5"/>
  <c r="AZ191" i="5"/>
  <c r="AZ156" i="5"/>
  <c r="AZ19" i="5"/>
  <c r="BB154" i="5"/>
  <c r="BL38" i="5"/>
  <c r="BO53" i="5"/>
  <c r="AZ126" i="5"/>
  <c r="AZ136" i="5"/>
  <c r="AZ18" i="5"/>
  <c r="AZ25" i="5"/>
  <c r="BF94" i="5"/>
  <c r="AZ17" i="5"/>
  <c r="AZ60" i="5"/>
  <c r="BB196" i="5"/>
  <c r="BT38" i="5"/>
  <c r="BT18" i="5"/>
  <c r="BT46" i="5"/>
  <c r="BT28" i="5"/>
  <c r="BZ78" i="5"/>
  <c r="BZ76" i="5"/>
  <c r="BZ16" i="5"/>
  <c r="BT6" i="5"/>
  <c r="BT54" i="5"/>
  <c r="BZ50" i="5"/>
  <c r="BT33" i="5"/>
  <c r="BT52" i="5"/>
  <c r="BT72" i="5"/>
  <c r="BZ92" i="5"/>
  <c r="BZ33" i="5"/>
  <c r="BT20" i="5"/>
  <c r="BZ48" i="5"/>
  <c r="BZ47" i="5"/>
  <c r="BZ106" i="5"/>
  <c r="BT5" i="5"/>
  <c r="BZ45" i="5"/>
  <c r="BT23" i="5"/>
  <c r="BT24" i="5"/>
  <c r="BT50" i="5"/>
  <c r="BZ41" i="5"/>
  <c r="BT41" i="5"/>
  <c r="BT76" i="5"/>
  <c r="BZ40" i="5"/>
  <c r="BZ7" i="5"/>
  <c r="BT34" i="5"/>
  <c r="BZ5" i="5"/>
  <c r="BZ56" i="5"/>
  <c r="BZ18" i="5"/>
  <c r="BT36" i="5"/>
  <c r="BT39" i="5"/>
  <c r="BT92" i="5"/>
  <c r="BZ24" i="5"/>
  <c r="BZ26" i="5"/>
  <c r="BT17" i="5"/>
  <c r="BZ30" i="5"/>
  <c r="BZ65" i="5"/>
  <c r="BZ54" i="5"/>
  <c r="BZ42" i="5"/>
  <c r="BT29" i="5"/>
  <c r="BZ23" i="5"/>
  <c r="BZ64" i="5"/>
  <c r="BT89" i="5"/>
  <c r="BT47" i="5"/>
  <c r="BZ51" i="5"/>
  <c r="BT45" i="5"/>
  <c r="BT80" i="5"/>
  <c r="BT31" i="5"/>
  <c r="BT60" i="5"/>
  <c r="BT37" i="5"/>
  <c r="BZ25" i="5"/>
  <c r="BZ46" i="5"/>
  <c r="BF16" i="5"/>
  <c r="BT64" i="5"/>
  <c r="BZ89" i="5"/>
  <c r="BF100" i="5"/>
  <c r="AZ90" i="5"/>
  <c r="BI107" i="5"/>
  <c r="BI47" i="5"/>
  <c r="CA151" i="5"/>
  <c r="BI75" i="5"/>
  <c r="AZ24" i="5"/>
  <c r="BX148" i="5"/>
  <c r="AZ115" i="5"/>
  <c r="BX151" i="5"/>
  <c r="AZ104" i="5"/>
  <c r="BI94" i="5"/>
  <c r="AZ150" i="5"/>
  <c r="BF35" i="5"/>
  <c r="BX171" i="5"/>
  <c r="BB189" i="5"/>
  <c r="AZ88" i="5"/>
  <c r="AZ188" i="5"/>
  <c r="CA191" i="5"/>
  <c r="BO25" i="5"/>
  <c r="BL68" i="5"/>
  <c r="AZ103" i="5"/>
  <c r="BL85" i="5"/>
  <c r="BB181" i="5"/>
  <c r="BX185" i="5"/>
  <c r="CA190" i="5"/>
  <c r="BB173" i="5"/>
  <c r="BL80" i="5"/>
  <c r="BX139" i="5"/>
  <c r="BX166" i="5"/>
  <c r="AZ147" i="5"/>
  <c r="CA189" i="5"/>
  <c r="BL87" i="5"/>
  <c r="BX184" i="5"/>
  <c r="CA188" i="5"/>
  <c r="BX192" i="5"/>
  <c r="AZ180" i="5"/>
  <c r="BB170" i="5"/>
  <c r="BO33" i="5"/>
  <c r="AZ106" i="5"/>
  <c r="AZ77" i="5"/>
  <c r="AS109" i="5"/>
  <c r="AA110" i="5"/>
  <c r="BL67" i="5"/>
  <c r="BB174" i="5"/>
  <c r="BX194" i="5"/>
  <c r="CA166" i="5"/>
  <c r="CA198" i="5"/>
  <c r="AZ176" i="5"/>
  <c r="BO28" i="5"/>
  <c r="BO30" i="5"/>
  <c r="BL108" i="5"/>
  <c r="BO67" i="5"/>
  <c r="AZ203" i="5"/>
  <c r="BO71" i="5"/>
  <c r="AZ76" i="5"/>
  <c r="BI38" i="5"/>
  <c r="BF98" i="5"/>
  <c r="BO68" i="5"/>
  <c r="BF78" i="5"/>
  <c r="BL66" i="5"/>
  <c r="BO86" i="5"/>
  <c r="BF65" i="5"/>
  <c r="AZ97" i="5"/>
  <c r="BX188" i="5"/>
  <c r="BX202" i="5"/>
  <c r="CA183" i="5"/>
  <c r="BF96" i="5"/>
  <c r="BX130" i="5"/>
  <c r="BX135" i="5"/>
  <c r="BF66" i="5"/>
  <c r="BL59" i="5"/>
  <c r="BF75" i="5"/>
  <c r="BO94" i="5"/>
  <c r="BX167" i="5"/>
  <c r="BX199" i="5"/>
  <c r="BO40" i="5"/>
  <c r="CA170" i="5"/>
  <c r="CA184" i="5"/>
  <c r="BO77" i="5"/>
  <c r="BI81" i="5"/>
  <c r="BO57" i="5"/>
  <c r="BI80" i="5"/>
  <c r="BO100" i="5"/>
  <c r="BO23" i="5"/>
  <c r="BF81" i="5"/>
  <c r="CA164" i="5"/>
  <c r="CA196" i="5"/>
  <c r="AZ179" i="5"/>
  <c r="BO70" i="5"/>
  <c r="BX197" i="5"/>
  <c r="BA81" i="5"/>
  <c r="BO41" i="5"/>
  <c r="BF91" i="5"/>
  <c r="BB143" i="5"/>
  <c r="BL97" i="5"/>
  <c r="AZ142" i="5"/>
  <c r="AZ133" i="5"/>
  <c r="BB147" i="5"/>
  <c r="AZ190" i="5"/>
  <c r="BF95" i="5"/>
  <c r="CA177" i="5"/>
  <c r="BI55" i="5"/>
  <c r="BI17" i="5"/>
  <c r="AZ189" i="5"/>
  <c r="CA185" i="5"/>
  <c r="AZ111" i="5"/>
  <c r="BF82" i="5"/>
  <c r="BL79" i="5"/>
  <c r="BB180" i="5"/>
  <c r="AZ170" i="5"/>
  <c r="BB117" i="5"/>
  <c r="BA102" i="5"/>
  <c r="BF105" i="5"/>
  <c r="CA187" i="5"/>
  <c r="BX173" i="5"/>
  <c r="BX198" i="5"/>
  <c r="BO89" i="5"/>
  <c r="BI60" i="5"/>
  <c r="BI33" i="5"/>
  <c r="BI32" i="5"/>
  <c r="BO62" i="5"/>
  <c r="BF89" i="5"/>
  <c r="BI98" i="5"/>
  <c r="BL98" i="5"/>
  <c r="BB203" i="5"/>
  <c r="BL56" i="5"/>
  <c r="BL82" i="5"/>
  <c r="AZ57" i="5"/>
  <c r="BA68" i="5"/>
  <c r="BO103" i="5"/>
  <c r="CA181" i="5"/>
  <c r="AZ196" i="5"/>
  <c r="AZ184" i="5"/>
  <c r="BI49" i="5"/>
  <c r="AZ56" i="5"/>
  <c r="AZ80" i="5"/>
  <c r="AZ101" i="5"/>
  <c r="BL101" i="5"/>
  <c r="BA92" i="5"/>
  <c r="AZ161" i="5"/>
  <c r="AZ193" i="5"/>
  <c r="BA40" i="5"/>
  <c r="AZ141" i="5"/>
  <c r="BX177" i="5"/>
  <c r="AZ185" i="5"/>
  <c r="BA77" i="5"/>
  <c r="BI93" i="5"/>
  <c r="BA85" i="5"/>
  <c r="BA96" i="5"/>
  <c r="BA86" i="5"/>
  <c r="BA58" i="5"/>
  <c r="BA72" i="5"/>
  <c r="BI106" i="5"/>
  <c r="AZ83" i="5"/>
  <c r="BA63" i="5"/>
  <c r="BA100" i="5"/>
  <c r="CA142" i="5"/>
  <c r="CA132" i="5"/>
  <c r="AZ186" i="5"/>
  <c r="AZ182" i="5"/>
  <c r="CA139" i="5"/>
  <c r="CA130" i="5"/>
  <c r="AZ146" i="5"/>
  <c r="BL91" i="5"/>
  <c r="BO49" i="5"/>
  <c r="BO51" i="5"/>
  <c r="BB186" i="5"/>
  <c r="AZ100" i="5"/>
  <c r="BX145" i="5"/>
  <c r="BX144" i="5"/>
  <c r="BX143" i="5"/>
  <c r="BF72" i="5"/>
  <c r="BO104" i="5"/>
  <c r="BX164" i="5"/>
  <c r="BX161" i="5"/>
  <c r="BX160" i="5"/>
  <c r="CA143" i="5"/>
  <c r="AZ107" i="5"/>
  <c r="BL61" i="5"/>
  <c r="BF79" i="5"/>
  <c r="BF64" i="5"/>
  <c r="BL81" i="5"/>
  <c r="CA176" i="5"/>
  <c r="BI58" i="5"/>
  <c r="BX147" i="5"/>
  <c r="BB171" i="5"/>
  <c r="BX170" i="5"/>
  <c r="BI41" i="5"/>
  <c r="BI82" i="5"/>
  <c r="BO85" i="5"/>
  <c r="BI92" i="5"/>
  <c r="BO107" i="5"/>
  <c r="BO60" i="5"/>
  <c r="BI105" i="5"/>
  <c r="CA141" i="5"/>
  <c r="BB165" i="5"/>
  <c r="BB197" i="5"/>
  <c r="BI64" i="5"/>
  <c r="BX169" i="5"/>
  <c r="BX201" i="5"/>
  <c r="BL95" i="5"/>
  <c r="CA174" i="5"/>
  <c r="BX165" i="5"/>
  <c r="BX149" i="5"/>
  <c r="AZ86" i="5"/>
  <c r="AZ157" i="5"/>
  <c r="CA122" i="5"/>
  <c r="CA117" i="5"/>
  <c r="AZ58" i="5"/>
  <c r="BL60" i="5"/>
  <c r="AZ149" i="5"/>
  <c r="BB131" i="5"/>
  <c r="BB127" i="5"/>
  <c r="BX193" i="5"/>
  <c r="AZ95" i="5"/>
  <c r="BI61" i="5"/>
  <c r="BX168" i="5"/>
  <c r="BX200" i="5"/>
  <c r="BA9" i="5"/>
  <c r="BA62" i="5"/>
  <c r="BI102" i="5"/>
  <c r="BA52" i="5"/>
  <c r="CA138" i="5"/>
  <c r="CA135" i="5"/>
  <c r="CA136" i="5"/>
  <c r="CA134" i="5"/>
  <c r="CA137" i="5"/>
  <c r="BF85" i="5"/>
  <c r="AZ168" i="5"/>
  <c r="BL105" i="5"/>
  <c r="BB126" i="5"/>
  <c r="BO102" i="5"/>
  <c r="AZ108" i="5"/>
  <c r="BX178" i="5"/>
  <c r="CA182" i="5"/>
  <c r="BB192" i="5"/>
  <c r="BN8" i="5"/>
  <c r="BO19" i="5" s="1"/>
  <c r="BH8" i="5"/>
  <c r="BA8" i="5"/>
  <c r="BX175" i="5"/>
  <c r="BL75" i="5"/>
  <c r="CA133" i="5"/>
  <c r="AZ64" i="5"/>
  <c r="AZ65" i="5"/>
  <c r="AZ73" i="5"/>
  <c r="CA118" i="5"/>
  <c r="BI96" i="5"/>
  <c r="CA126" i="5"/>
  <c r="BF87" i="5"/>
  <c r="BF73" i="5"/>
  <c r="BA104" i="5"/>
  <c r="BB155" i="5"/>
  <c r="BL104" i="5"/>
  <c r="BL106" i="5"/>
  <c r="CA128" i="5"/>
  <c r="BX204" i="5"/>
  <c r="CA150" i="5"/>
  <c r="CA199" i="5"/>
  <c r="BA24" i="5"/>
  <c r="BB142" i="5"/>
  <c r="BI97" i="5"/>
  <c r="AZ96" i="5"/>
  <c r="BX183" i="5"/>
  <c r="BO52" i="5"/>
  <c r="CA140" i="5"/>
  <c r="BX172" i="5"/>
  <c r="AZ164" i="5"/>
  <c r="BO36" i="5"/>
  <c r="BO38" i="5"/>
  <c r="BA83" i="5"/>
  <c r="BA105" i="5"/>
  <c r="BI31" i="5"/>
  <c r="BI90" i="5"/>
  <c r="BO106" i="5"/>
  <c r="BI84" i="5"/>
  <c r="BO58" i="5"/>
  <c r="BA41" i="5"/>
  <c r="BA98" i="5"/>
  <c r="BA60" i="5"/>
  <c r="BX129" i="5"/>
  <c r="BX128" i="5"/>
  <c r="BX127" i="5"/>
  <c r="CA167" i="5"/>
  <c r="CA127" i="5"/>
  <c r="BB193" i="5"/>
  <c r="BB141" i="5"/>
  <c r="BB140" i="5"/>
  <c r="CA163" i="5"/>
  <c r="BO96" i="5"/>
  <c r="BL94" i="5"/>
  <c r="BB191" i="5"/>
  <c r="BL86" i="5"/>
  <c r="BB123" i="5"/>
  <c r="BB120" i="5"/>
  <c r="BF69" i="5"/>
  <c r="BL72" i="5"/>
  <c r="BX140" i="5"/>
  <c r="BL102" i="5"/>
  <c r="BB182" i="5"/>
  <c r="BF62" i="5"/>
  <c r="BO31" i="5"/>
  <c r="BF97" i="5"/>
  <c r="BI79" i="5"/>
  <c r="AZ195" i="5"/>
  <c r="BI95" i="5"/>
  <c r="BX179" i="5"/>
  <c r="BI21" i="5"/>
  <c r="BI20" i="5"/>
  <c r="BI19" i="5"/>
  <c r="BB149" i="5"/>
  <c r="BB148" i="5"/>
  <c r="BX137" i="5"/>
  <c r="AZ187" i="5"/>
  <c r="AZ98" i="5"/>
  <c r="CA161" i="5"/>
  <c r="CA193" i="5"/>
  <c r="BI54" i="5"/>
  <c r="BI53" i="5"/>
  <c r="BI52" i="5"/>
  <c r="BO22" i="5"/>
  <c r="BI85" i="5"/>
  <c r="AZ139" i="5"/>
  <c r="AZ138" i="5"/>
  <c r="AZ137" i="5"/>
  <c r="BB168" i="5"/>
  <c r="BL89" i="5"/>
  <c r="BX158" i="5"/>
  <c r="BX180" i="5"/>
  <c r="BL71" i="5"/>
  <c r="AZ70" i="5"/>
  <c r="CA171" i="5"/>
  <c r="CA203" i="5"/>
  <c r="BX189" i="5"/>
  <c r="BX182" i="5"/>
  <c r="AJ204" i="5"/>
  <c r="AJ203" i="5"/>
  <c r="AJ202" i="5"/>
  <c r="AJ201" i="5"/>
  <c r="AJ200" i="5"/>
  <c r="AJ199" i="5"/>
  <c r="AJ198" i="5"/>
  <c r="AJ197" i="5"/>
  <c r="AJ196" i="5"/>
  <c r="AJ195" i="5"/>
  <c r="AJ194" i="5"/>
  <c r="AJ193" i="5"/>
  <c r="AJ192" i="5"/>
  <c r="AJ191" i="5"/>
  <c r="AJ190" i="5"/>
  <c r="AJ189" i="5"/>
  <c r="AJ188" i="5"/>
  <c r="AJ187" i="5"/>
  <c r="AJ186" i="5"/>
  <c r="AJ185" i="5"/>
  <c r="AJ184" i="5"/>
  <c r="AJ183" i="5"/>
  <c r="AJ182" i="5"/>
  <c r="AJ181" i="5"/>
  <c r="AJ180" i="5"/>
  <c r="AJ179" i="5"/>
  <c r="AJ178" i="5"/>
  <c r="AJ177" i="5"/>
  <c r="AJ176" i="5"/>
  <c r="AJ175" i="5"/>
  <c r="AJ174" i="5"/>
  <c r="AJ173" i="5"/>
  <c r="AJ172" i="5"/>
  <c r="AJ171" i="5"/>
  <c r="AJ170" i="5"/>
  <c r="AJ169" i="5"/>
  <c r="AJ168" i="5"/>
  <c r="AJ167" i="5"/>
  <c r="AJ166" i="5"/>
  <c r="AJ165" i="5"/>
  <c r="AJ164" i="5"/>
  <c r="AJ163" i="5"/>
  <c r="AJ161" i="5"/>
  <c r="AJ159" i="5"/>
  <c r="AJ157" i="5"/>
  <c r="AJ155" i="5"/>
  <c r="AJ153" i="5"/>
  <c r="AJ151" i="5"/>
  <c r="AJ149" i="5"/>
  <c r="AJ147" i="5"/>
  <c r="AJ135" i="5"/>
  <c r="AJ134" i="5"/>
  <c r="AJ133" i="5"/>
  <c r="AJ132" i="5"/>
  <c r="AJ131" i="5"/>
  <c r="AJ130" i="5"/>
  <c r="AJ129" i="5"/>
  <c r="AJ128" i="5"/>
  <c r="AJ127" i="5"/>
  <c r="AJ126" i="5"/>
  <c r="AJ125" i="5"/>
  <c r="AJ124" i="5"/>
  <c r="AJ123" i="5"/>
  <c r="AJ122" i="5"/>
  <c r="AJ121" i="5"/>
  <c r="AJ120" i="5"/>
  <c r="AJ119" i="5"/>
  <c r="AJ118" i="5"/>
  <c r="AJ117" i="5"/>
  <c r="AJ116" i="5"/>
  <c r="AJ115" i="5"/>
  <c r="AJ114" i="5"/>
  <c r="AJ113" i="5"/>
  <c r="AJ112" i="5"/>
  <c r="AJ111" i="5"/>
  <c r="AJ110" i="5"/>
  <c r="AJ109" i="5"/>
  <c r="AJ108" i="5"/>
  <c r="AJ107" i="5"/>
  <c r="AJ106" i="5"/>
  <c r="AJ105" i="5"/>
  <c r="AJ104" i="5"/>
  <c r="AJ103" i="5"/>
  <c r="AJ102" i="5"/>
  <c r="AJ101" i="5"/>
  <c r="AJ100" i="5"/>
  <c r="AJ99" i="5"/>
  <c r="AJ98" i="5"/>
  <c r="AJ97" i="5"/>
  <c r="AJ96" i="5"/>
  <c r="AJ95" i="5"/>
  <c r="AJ94" i="5"/>
  <c r="AJ93" i="5"/>
  <c r="AJ162" i="5"/>
  <c r="AJ160" i="5"/>
  <c r="AJ158" i="5"/>
  <c r="AJ156" i="5"/>
  <c r="AJ154" i="5"/>
  <c r="AJ152" i="5"/>
  <c r="AJ150" i="5"/>
  <c r="AJ148" i="5"/>
  <c r="AJ138" i="5"/>
  <c r="AJ146" i="5"/>
  <c r="AJ141" i="5"/>
  <c r="AJ145" i="5"/>
  <c r="AJ144" i="5"/>
  <c r="AJ136" i="5"/>
  <c r="AJ88" i="5"/>
  <c r="AJ91" i="5"/>
  <c r="AJ140" i="5"/>
  <c r="AJ85" i="5"/>
  <c r="AJ83" i="5"/>
  <c r="AJ81" i="5"/>
  <c r="AJ79" i="5"/>
  <c r="AJ77" i="5"/>
  <c r="AJ75" i="5"/>
  <c r="AJ73" i="5"/>
  <c r="AJ71" i="5"/>
  <c r="AJ69" i="5"/>
  <c r="AJ67" i="5"/>
  <c r="AJ65" i="5"/>
  <c r="AJ63" i="5"/>
  <c r="AJ61" i="5"/>
  <c r="AJ59" i="5"/>
  <c r="AJ57" i="5"/>
  <c r="AJ55" i="5"/>
  <c r="AJ53" i="5"/>
  <c r="AJ51" i="5"/>
  <c r="AJ49" i="5"/>
  <c r="AJ47" i="5"/>
  <c r="AJ45" i="5"/>
  <c r="AJ43" i="5"/>
  <c r="AJ142" i="5"/>
  <c r="AJ90" i="5"/>
  <c r="AJ87" i="5"/>
  <c r="AJ137" i="5"/>
  <c r="AJ92" i="5"/>
  <c r="AJ89" i="5"/>
  <c r="AJ86" i="5"/>
  <c r="AJ84" i="5"/>
  <c r="AJ82" i="5"/>
  <c r="AJ80" i="5"/>
  <c r="AJ78" i="5"/>
  <c r="AJ76" i="5"/>
  <c r="AJ74" i="5"/>
  <c r="AJ72" i="5"/>
  <c r="AJ70" i="5"/>
  <c r="AJ68" i="5"/>
  <c r="AJ66" i="5"/>
  <c r="AJ64" i="5"/>
  <c r="AJ62" i="5"/>
  <c r="AJ60" i="5"/>
  <c r="AJ58" i="5"/>
  <c r="AJ56" i="5"/>
  <c r="AJ54" i="5"/>
  <c r="AJ52" i="5"/>
  <c r="AJ50" i="5"/>
  <c r="AJ48" i="5"/>
  <c r="AJ46" i="5"/>
  <c r="AJ44" i="5"/>
  <c r="AJ42" i="5"/>
  <c r="AJ139" i="5"/>
  <c r="AJ40" i="5"/>
  <c r="AJ33" i="5"/>
  <c r="AJ29" i="5"/>
  <c r="AJ25" i="5"/>
  <c r="AJ21" i="5"/>
  <c r="AJ19" i="5"/>
  <c r="AJ17" i="5"/>
  <c r="AJ15" i="5"/>
  <c r="AJ13" i="5"/>
  <c r="AJ11" i="5"/>
  <c r="AJ9" i="5"/>
  <c r="AJ7" i="5"/>
  <c r="AJ143" i="5"/>
  <c r="AJ41" i="5"/>
  <c r="AJ32" i="5"/>
  <c r="AJ28" i="5"/>
  <c r="AJ24" i="5"/>
  <c r="Q30" i="5"/>
  <c r="AJ14" i="5"/>
  <c r="AJ34" i="5"/>
  <c r="AJ26" i="5"/>
  <c r="AJ38" i="5"/>
  <c r="AJ36" i="5"/>
  <c r="AJ18" i="5"/>
  <c r="AJ8" i="5"/>
  <c r="AJ27" i="5"/>
  <c r="AJ39" i="5"/>
  <c r="AJ37" i="5"/>
  <c r="AJ23" i="5"/>
  <c r="AJ31" i="5"/>
  <c r="AJ20" i="5"/>
  <c r="AJ10" i="5"/>
  <c r="AJ30" i="5"/>
  <c r="AJ16" i="5"/>
  <c r="AJ35" i="5"/>
  <c r="AJ22" i="5"/>
  <c r="AJ6" i="5"/>
  <c r="AJ5" i="5"/>
  <c r="BA54" i="5"/>
  <c r="BA22" i="5"/>
  <c r="BA5" i="5"/>
  <c r="BA48" i="5"/>
  <c r="BA38" i="5"/>
  <c r="AJ12" i="5"/>
  <c r="BA6" i="5"/>
  <c r="BA13" i="5"/>
  <c r="BA50" i="5"/>
  <c r="BA21" i="5"/>
  <c r="BA26" i="5"/>
  <c r="BA43" i="5"/>
  <c r="BA35" i="5"/>
  <c r="BA32" i="5"/>
  <c r="BA31" i="5"/>
  <c r="BA39" i="5"/>
  <c r="BA29" i="5"/>
  <c r="BA47" i="5"/>
  <c r="BA59" i="5"/>
  <c r="BA46" i="5"/>
  <c r="BA11" i="5"/>
  <c r="BA53" i="5"/>
  <c r="BA18" i="5"/>
  <c r="BA42" i="5"/>
  <c r="BA10" i="5"/>
  <c r="BA7" i="5"/>
  <c r="BA67" i="5"/>
  <c r="BA19" i="5"/>
  <c r="BA37" i="5"/>
  <c r="BA30" i="5"/>
  <c r="BA71" i="5"/>
  <c r="BA94" i="5"/>
  <c r="BA33" i="5"/>
  <c r="BA23" i="5"/>
  <c r="BA27" i="5"/>
  <c r="Q28" i="5"/>
  <c r="BA34" i="5"/>
  <c r="BA51" i="5"/>
  <c r="BA45" i="5"/>
  <c r="BA14" i="5"/>
  <c r="Q29" i="5"/>
  <c r="BA15" i="5"/>
  <c r="BA44" i="5"/>
  <c r="BA95" i="5"/>
  <c r="BA78" i="5"/>
  <c r="BA89" i="5"/>
  <c r="BA61" i="5"/>
  <c r="BA103" i="5"/>
  <c r="BI71" i="5"/>
  <c r="CA168" i="5"/>
  <c r="BF80" i="5"/>
  <c r="BB134" i="5"/>
  <c r="BB122" i="5"/>
  <c r="BA69" i="5"/>
  <c r="CA131" i="5"/>
  <c r="AZ153" i="5"/>
  <c r="BO72" i="5"/>
  <c r="BO34" i="5"/>
  <c r="BL93" i="5"/>
  <c r="CA200" i="5"/>
  <c r="CA154" i="5"/>
  <c r="CA201" i="5"/>
  <c r="BL99" i="5"/>
  <c r="CA197" i="5"/>
  <c r="BO84" i="5"/>
  <c r="BX157" i="5"/>
  <c r="BB200" i="5"/>
  <c r="BI40" i="5"/>
  <c r="BX134" i="5"/>
  <c r="BL70" i="5"/>
  <c r="BL88" i="5"/>
  <c r="AZ177" i="5"/>
  <c r="BO99" i="5"/>
  <c r="CA165" i="5"/>
  <c r="BB164" i="5"/>
  <c r="BB152" i="5"/>
  <c r="BA57" i="5"/>
  <c r="BA16" i="5"/>
  <c r="BO87" i="5"/>
  <c r="BA75" i="5"/>
  <c r="BI103" i="5"/>
  <c r="BI65" i="5"/>
  <c r="BO65" i="5"/>
  <c r="CA204" i="5"/>
  <c r="CA146" i="5"/>
  <c r="BF60" i="5"/>
  <c r="BF59" i="5"/>
  <c r="BB184" i="5"/>
  <c r="AZ160" i="5"/>
  <c r="BO92" i="5"/>
  <c r="BI45" i="5"/>
  <c r="BI43" i="5"/>
  <c r="AZ171" i="5"/>
  <c r="BO88" i="5"/>
  <c r="AZ165" i="5"/>
  <c r="AZ197" i="5"/>
  <c r="CA186" i="5"/>
  <c r="BB178" i="5"/>
  <c r="AZ132" i="5"/>
  <c r="AZ99" i="5"/>
  <c r="BB188" i="5"/>
  <c r="BB167" i="5"/>
  <c r="AZ192" i="5"/>
  <c r="BO93" i="5"/>
  <c r="BO91" i="5"/>
  <c r="BI108" i="5"/>
  <c r="BB160" i="5"/>
  <c r="AZ151" i="5"/>
  <c r="BO54" i="5"/>
  <c r="CA180" i="5"/>
  <c r="BO59" i="5"/>
  <c r="AZ163" i="5"/>
  <c r="BX181" i="5"/>
  <c r="AZ159" i="5"/>
  <c r="BO50" i="5"/>
  <c r="BB157" i="5"/>
  <c r="BB156" i="5"/>
  <c r="BO29" i="5"/>
  <c r="BO37" i="5"/>
  <c r="BO39" i="5"/>
  <c r="BO27" i="5"/>
  <c r="BF57" i="5"/>
  <c r="AZ91" i="5"/>
  <c r="BX187" i="5"/>
  <c r="BO74" i="5"/>
  <c r="BL83" i="5"/>
  <c r="BB163" i="5"/>
  <c r="BB195" i="5"/>
  <c r="AZ175" i="5"/>
  <c r="CA158" i="5"/>
  <c r="CA172" i="5"/>
  <c r="CA152" i="5"/>
  <c r="CA156" i="5"/>
  <c r="CA155" i="5"/>
  <c r="AZ63" i="5"/>
  <c r="BI44" i="5"/>
  <c r="BF61" i="5"/>
  <c r="AT109" i="5"/>
  <c r="AI110" i="5"/>
  <c r="CA148" i="5"/>
  <c r="CA147" i="5"/>
  <c r="AZ131" i="5"/>
  <c r="AZ129" i="5"/>
  <c r="BB187" i="5"/>
  <c r="BF92" i="5"/>
  <c r="BO56" i="5"/>
  <c r="AZ162" i="5"/>
  <c r="AZ194" i="5"/>
  <c r="BI69" i="5"/>
  <c r="BI25" i="5"/>
  <c r="BI24" i="5"/>
  <c r="BB118" i="5"/>
  <c r="BO108" i="5"/>
  <c r="BO80" i="5"/>
  <c r="AZ55" i="5"/>
  <c r="AZ144" i="5"/>
  <c r="BB139" i="5"/>
  <c r="BB138" i="5"/>
  <c r="BB135" i="5"/>
  <c r="BB137" i="5"/>
  <c r="BB136" i="5"/>
  <c r="CA179" i="5"/>
  <c r="BX176" i="5"/>
  <c r="BF55" i="5"/>
  <c r="CA119" i="5"/>
  <c r="BX159" i="5"/>
  <c r="BI83" i="5"/>
  <c r="CA173" i="5"/>
  <c r="BF67" i="5"/>
  <c r="BL100" i="5"/>
  <c r="AZ172" i="5"/>
  <c r="AZ204" i="5"/>
  <c r="AZ183" i="5"/>
  <c r="BL96" i="5"/>
  <c r="CA175" i="5"/>
  <c r="BO66" i="5"/>
  <c r="AZ169" i="5"/>
  <c r="BO35" i="5"/>
  <c r="AZ116" i="5"/>
  <c r="BI78" i="5"/>
  <c r="AZ92" i="5"/>
  <c r="BO48" i="5"/>
  <c r="BI56" i="5"/>
  <c r="AZ119" i="5"/>
  <c r="BB130" i="5"/>
  <c r="BO69" i="5"/>
  <c r="CA145" i="5"/>
  <c r="CA202" i="5"/>
  <c r="BI76" i="5"/>
  <c r="BI77" i="5"/>
  <c r="BI23" i="5"/>
  <c r="AZ135" i="5"/>
  <c r="AZ201" i="5"/>
  <c r="AZ112" i="5"/>
  <c r="AZ202" i="5"/>
  <c r="BI36" i="5"/>
  <c r="BO45" i="5"/>
  <c r="BO47" i="5"/>
  <c r="BO32" i="5"/>
  <c r="AZ82" i="5"/>
  <c r="CA124" i="5"/>
  <c r="BX123" i="5"/>
  <c r="AZ198" i="5"/>
  <c r="BL103" i="5"/>
  <c r="BI89" i="5"/>
  <c r="BB151" i="5"/>
  <c r="AZ200" i="5"/>
  <c r="BO24" i="5"/>
  <c r="BX131" i="5"/>
  <c r="AZ121" i="5"/>
  <c r="AZ69" i="5"/>
  <c r="BF106" i="5"/>
  <c r="BL74" i="5"/>
  <c r="BL63" i="5"/>
  <c r="BF86" i="5"/>
  <c r="BB177" i="5"/>
  <c r="BI57" i="5"/>
  <c r="AZ166" i="5"/>
  <c r="AZ148" i="5"/>
  <c r="BI88" i="5"/>
  <c r="BO76" i="5"/>
  <c r="AZ110" i="5"/>
  <c r="BI62" i="5"/>
  <c r="BO79" i="5"/>
  <c r="BA101" i="5"/>
  <c r="BA70" i="5"/>
  <c r="BI70" i="5"/>
  <c r="BX203" i="5"/>
  <c r="BO63" i="5"/>
  <c r="AZ85" i="5"/>
  <c r="BB185" i="5"/>
  <c r="BI63" i="5"/>
  <c r="BF63" i="5"/>
  <c r="CA162" i="5"/>
  <c r="CA194" i="5"/>
  <c r="BI68" i="5"/>
  <c r="AZ143" i="5"/>
  <c r="BX163" i="5"/>
  <c r="BX162" i="5"/>
  <c r="AZ81" i="5"/>
  <c r="BX155" i="5"/>
  <c r="BX154" i="5"/>
  <c r="BF84" i="5"/>
  <c r="BX174" i="5"/>
  <c r="BF74" i="5"/>
  <c r="AZ154" i="5"/>
  <c r="AZ66" i="5"/>
  <c r="BI42" i="5"/>
  <c r="BF58" i="5"/>
  <c r="BB121" i="5"/>
  <c r="BX126" i="5"/>
  <c r="AZ181" i="5"/>
  <c r="CA178" i="5"/>
  <c r="BF99" i="5"/>
  <c r="BB175" i="5"/>
  <c r="BB159" i="5"/>
  <c r="BO90" i="5"/>
  <c r="AZ173" i="5"/>
  <c r="AZ75" i="5"/>
  <c r="AZ74" i="5"/>
  <c r="BL64" i="5"/>
  <c r="BB133" i="5"/>
  <c r="BX153" i="5"/>
  <c r="BX152" i="5"/>
  <c r="BX196" i="5"/>
  <c r="BL65" i="5"/>
  <c r="BL90" i="5"/>
  <c r="BL92" i="5"/>
  <c r="BB162" i="5"/>
  <c r="BB194" i="5"/>
  <c r="BO64" i="5"/>
  <c r="BI26" i="5"/>
  <c r="BX195" i="5"/>
  <c r="AZ105" i="5"/>
  <c r="BL77" i="5"/>
  <c r="AZ87" i="5"/>
  <c r="BX186" i="5"/>
  <c r="CA169" i="5"/>
  <c r="BX125" i="5"/>
  <c r="BX136" i="5"/>
  <c r="BB158" i="5"/>
  <c r="BL69" i="5"/>
  <c r="AZ174" i="5"/>
  <c r="BF77" i="5"/>
  <c r="BB172" i="5"/>
  <c r="BB204" i="5"/>
  <c r="BB183" i="5"/>
  <c r="BF102" i="5"/>
  <c r="BB176" i="5"/>
  <c r="BB169" i="5"/>
  <c r="BI67" i="5"/>
  <c r="BO73" i="5"/>
  <c r="BL84" i="5"/>
  <c r="BO42" i="5"/>
  <c r="AZ72" i="5"/>
  <c r="BF107" i="5"/>
  <c r="BA17" i="5"/>
  <c r="BI39" i="5"/>
  <c r="CA129" i="5"/>
  <c r="BL73" i="5"/>
  <c r="BB201" i="5"/>
  <c r="AZ89" i="5"/>
  <c r="BF71" i="5"/>
  <c r="BI91" i="5"/>
  <c r="BB202" i="5"/>
  <c r="BO26" i="5"/>
  <c r="AZ102" i="5"/>
  <c r="AZ130" i="5"/>
  <c r="CA149" i="5"/>
  <c r="BF104" i="5"/>
  <c r="BB198" i="5"/>
  <c r="BF108" i="5"/>
  <c r="CA195" i="5"/>
  <c r="BX190" i="5"/>
  <c r="BL57" i="5"/>
  <c r="BI29" i="5"/>
  <c r="BI28" i="5"/>
  <c r="BI27" i="5"/>
  <c r="AZ59" i="5"/>
  <c r="AZ78" i="5"/>
  <c r="AZ67" i="5"/>
  <c r="BI99" i="5"/>
  <c r="BF93" i="5"/>
  <c r="CA160" i="5"/>
  <c r="CA192" i="5"/>
  <c r="BI104" i="5"/>
  <c r="BB166" i="5"/>
  <c r="BX191" i="5"/>
  <c r="AZ118" i="5"/>
  <c r="BO83" i="5"/>
  <c r="BO105" i="5"/>
  <c r="BA76" i="5"/>
  <c r="AZ93" i="5"/>
  <c r="AZ127" i="5"/>
  <c r="BO75" i="5"/>
  <c r="BO101" i="5"/>
  <c r="BO98" i="5"/>
  <c r="BR86" i="5" l="1"/>
  <c r="BR28" i="5"/>
  <c r="BR73" i="5"/>
  <c r="BR33" i="5"/>
  <c r="BR20" i="5"/>
  <c r="BR30" i="5"/>
  <c r="BR88" i="5"/>
  <c r="BR69" i="5"/>
  <c r="BR57" i="5"/>
  <c r="BR67" i="5"/>
  <c r="BR81" i="5"/>
  <c r="BR70" i="5"/>
  <c r="BR93" i="5"/>
  <c r="BR80" i="5"/>
  <c r="BR90" i="5"/>
  <c r="BR41" i="5"/>
  <c r="BR105" i="5"/>
  <c r="BR21" i="5"/>
  <c r="BR52" i="5"/>
  <c r="BR89" i="5"/>
  <c r="BS88" i="5" s="1"/>
  <c r="BR27" i="5"/>
  <c r="BR29" i="5"/>
  <c r="BC7" i="5"/>
  <c r="BR39" i="5"/>
  <c r="BR11" i="5"/>
  <c r="BR101" i="5"/>
  <c r="BR99" i="5"/>
  <c r="CA103" i="5"/>
  <c r="BR25" i="5"/>
  <c r="BS27" i="5" s="1"/>
  <c r="BR96" i="5"/>
  <c r="BR58" i="5"/>
  <c r="BU64" i="5"/>
  <c r="BR100" i="5"/>
  <c r="BR49" i="5"/>
  <c r="BR17" i="5"/>
  <c r="BR83" i="5"/>
  <c r="CA55" i="5"/>
  <c r="BC35" i="5"/>
  <c r="BR75" i="5"/>
  <c r="BR87" i="5"/>
  <c r="BR10" i="5"/>
  <c r="BR60" i="5"/>
  <c r="BU10" i="5"/>
  <c r="BR76" i="5"/>
  <c r="BR8" i="5"/>
  <c r="BR91" i="5"/>
  <c r="BR106" i="5"/>
  <c r="BU107" i="5"/>
  <c r="BG44" i="5"/>
  <c r="BR40" i="5"/>
  <c r="BR51" i="5"/>
  <c r="BR97" i="5"/>
  <c r="BR102" i="5"/>
  <c r="BS102" i="5" s="1"/>
  <c r="BR61" i="5"/>
  <c r="BR95" i="5"/>
  <c r="BR44" i="5"/>
  <c r="BR15" i="5"/>
  <c r="BR13" i="5"/>
  <c r="BR62" i="5"/>
  <c r="BR64" i="5"/>
  <c r="BR56" i="5"/>
  <c r="BR34" i="5"/>
  <c r="BR84" i="5"/>
  <c r="BR12" i="5"/>
  <c r="BR38" i="5"/>
  <c r="BR107" i="5"/>
  <c r="BR42" i="5"/>
  <c r="BR50" i="5"/>
  <c r="BR45" i="5"/>
  <c r="BR9" i="5"/>
  <c r="BR31" i="5"/>
  <c r="BR16" i="5"/>
  <c r="BR71" i="5"/>
  <c r="BR98" i="5"/>
  <c r="BR66" i="5"/>
  <c r="BR77" i="5"/>
  <c r="BR82" i="5"/>
  <c r="BR94" i="5"/>
  <c r="BR23" i="5"/>
  <c r="BR108" i="5"/>
  <c r="BR14" i="5"/>
  <c r="BG25" i="5"/>
  <c r="BR24" i="5"/>
  <c r="BR48" i="5"/>
  <c r="BU101" i="5"/>
  <c r="BU63" i="5"/>
  <c r="BR68" i="5"/>
  <c r="BR79" i="5"/>
  <c r="BR46" i="5"/>
  <c r="BR104" i="5"/>
  <c r="BS103" i="5" s="1"/>
  <c r="BR59" i="5"/>
  <c r="BR19" i="5"/>
  <c r="BR85" i="5"/>
  <c r="BR35" i="5"/>
  <c r="BU29" i="5"/>
  <c r="BR74" i="5"/>
  <c r="BR54" i="5"/>
  <c r="BR7" i="5"/>
  <c r="BS6" i="5" s="1"/>
  <c r="BR43" i="5"/>
  <c r="BR47" i="5"/>
  <c r="BR65" i="5"/>
  <c r="BR78" i="5"/>
  <c r="BR63" i="5"/>
  <c r="BR18" i="5"/>
  <c r="BS20" i="5" s="1"/>
  <c r="BR92" i="5"/>
  <c r="BC34" i="5"/>
  <c r="BC37" i="5"/>
  <c r="BR22" i="5"/>
  <c r="BM41" i="5"/>
  <c r="CA100" i="5"/>
  <c r="BG27" i="5"/>
  <c r="BU84" i="5"/>
  <c r="BM40" i="5"/>
  <c r="BX28" i="5"/>
  <c r="BG34" i="5"/>
  <c r="BC32" i="5"/>
  <c r="BR72" i="5"/>
  <c r="BR32" i="5"/>
  <c r="BR53" i="5"/>
  <c r="BR55" i="5"/>
  <c r="BG94" i="5"/>
  <c r="BR37" i="5"/>
  <c r="BR36" i="5"/>
  <c r="BU32" i="5"/>
  <c r="BX30" i="5"/>
  <c r="CA113" i="5"/>
  <c r="BX118" i="5"/>
  <c r="BG26" i="5"/>
  <c r="BU13" i="5"/>
  <c r="BM11" i="5"/>
  <c r="CA20" i="5"/>
  <c r="BU46" i="5"/>
  <c r="CA90" i="5"/>
  <c r="BG23" i="5"/>
  <c r="BC39" i="5"/>
  <c r="BG47" i="5"/>
  <c r="BB28" i="5"/>
  <c r="BU42" i="5"/>
  <c r="BC19" i="5"/>
  <c r="BC42" i="5"/>
  <c r="BC38" i="5"/>
  <c r="BC40" i="5"/>
  <c r="BD159" i="5"/>
  <c r="BU43" i="5"/>
  <c r="BB113" i="5"/>
  <c r="BC148" i="5"/>
  <c r="BC36" i="5"/>
  <c r="BG51" i="5"/>
  <c r="BC43" i="5"/>
  <c r="BM8" i="5"/>
  <c r="BG10" i="5"/>
  <c r="BB95" i="5"/>
  <c r="BX69" i="5"/>
  <c r="BU70" i="5"/>
  <c r="BO21" i="5"/>
  <c r="BC183" i="5"/>
  <c r="BM15" i="5"/>
  <c r="BG30" i="5"/>
  <c r="CA30" i="5"/>
  <c r="BU19" i="5"/>
  <c r="BU28" i="5"/>
  <c r="CA39" i="5"/>
  <c r="CA23" i="5"/>
  <c r="BM38" i="5"/>
  <c r="BM44" i="5"/>
  <c r="BG39" i="5"/>
  <c r="BX86" i="5"/>
  <c r="BM28" i="5"/>
  <c r="BG24" i="5"/>
  <c r="BM22" i="5"/>
  <c r="BU61" i="5"/>
  <c r="BC94" i="5"/>
  <c r="BC45" i="5"/>
  <c r="BC6" i="5"/>
  <c r="CA102" i="5"/>
  <c r="BG21" i="5"/>
  <c r="BB88" i="5"/>
  <c r="BX26" i="5"/>
  <c r="BU76" i="5"/>
  <c r="BU41" i="5"/>
  <c r="BU36" i="5"/>
  <c r="CA99" i="5"/>
  <c r="BC15" i="5"/>
  <c r="BJ30" i="5"/>
  <c r="CA101" i="5"/>
  <c r="BU81" i="5"/>
  <c r="BC46" i="5"/>
  <c r="BG49" i="5"/>
  <c r="BU104" i="5"/>
  <c r="BG43" i="5"/>
  <c r="CB180" i="5"/>
  <c r="CA69" i="5"/>
  <c r="CA104" i="5"/>
  <c r="CA111" i="5"/>
  <c r="CA108" i="5"/>
  <c r="BX90" i="5"/>
  <c r="BG14" i="5"/>
  <c r="BG13" i="5"/>
  <c r="BU39" i="5"/>
  <c r="CA63" i="5"/>
  <c r="CA16" i="5"/>
  <c r="BU14" i="5"/>
  <c r="BX31" i="5"/>
  <c r="BG20" i="5"/>
  <c r="BG19" i="5"/>
  <c r="BM21" i="5"/>
  <c r="BJ75" i="5"/>
  <c r="BC12" i="5"/>
  <c r="CA14" i="5"/>
  <c r="CA62" i="5"/>
  <c r="BC139" i="5"/>
  <c r="CA87" i="5"/>
  <c r="CA73" i="5"/>
  <c r="BU60" i="5"/>
  <c r="BG15" i="5"/>
  <c r="BU88" i="5"/>
  <c r="BC31" i="5"/>
  <c r="BC33" i="5"/>
  <c r="BU92" i="5"/>
  <c r="BU93" i="5"/>
  <c r="BM18" i="5"/>
  <c r="BM19" i="5"/>
  <c r="BM6" i="5"/>
  <c r="BM9" i="5"/>
  <c r="BU30" i="5"/>
  <c r="BU34" i="5"/>
  <c r="BX88" i="5"/>
  <c r="CA75" i="5"/>
  <c r="CA74" i="5"/>
  <c r="BC30" i="5"/>
  <c r="BC26" i="5"/>
  <c r="BC29" i="5"/>
  <c r="BX21" i="5"/>
  <c r="BU78" i="5"/>
  <c r="BC22" i="5"/>
  <c r="BG38" i="5"/>
  <c r="CA79" i="5"/>
  <c r="BJ100" i="5"/>
  <c r="BG41" i="5"/>
  <c r="BG40" i="5"/>
  <c r="BU97" i="5"/>
  <c r="CA38" i="5"/>
  <c r="BX64" i="5"/>
  <c r="BM12" i="5"/>
  <c r="CA77" i="5"/>
  <c r="BJ29" i="5"/>
  <c r="CA80" i="5"/>
  <c r="BG36" i="5"/>
  <c r="BC9" i="5"/>
  <c r="BU87" i="5"/>
  <c r="BC126" i="5"/>
  <c r="BD169" i="5"/>
  <c r="CB153" i="5"/>
  <c r="BM30" i="5"/>
  <c r="CA70" i="5"/>
  <c r="BX100" i="5"/>
  <c r="BC27" i="5"/>
  <c r="BG18" i="5"/>
  <c r="BY157" i="5"/>
  <c r="BU62" i="5"/>
  <c r="BM24" i="5"/>
  <c r="BU44" i="5"/>
  <c r="BX36" i="5"/>
  <c r="BC48" i="5"/>
  <c r="BG42" i="5"/>
  <c r="BM39" i="5"/>
  <c r="BJ63" i="5"/>
  <c r="CB147" i="5"/>
  <c r="BB86" i="5"/>
  <c r="BJ37" i="5"/>
  <c r="BC20" i="5"/>
  <c r="BU83" i="5"/>
  <c r="BU80" i="5"/>
  <c r="BU102" i="5"/>
  <c r="BX121" i="5"/>
  <c r="BY121" i="5" s="1"/>
  <c r="BU103" i="5"/>
  <c r="BO20" i="5"/>
  <c r="CA112" i="5"/>
  <c r="BC8" i="5"/>
  <c r="BG16" i="5"/>
  <c r="BC28" i="5"/>
  <c r="BU79" i="5"/>
  <c r="BX19" i="5"/>
  <c r="BY5" i="5" s="1"/>
  <c r="CA114" i="5"/>
  <c r="CB186" i="5"/>
  <c r="BC25" i="5"/>
  <c r="BM25" i="5"/>
  <c r="BG37" i="5"/>
  <c r="BC44" i="5"/>
  <c r="BY182" i="5"/>
  <c r="BJ14" i="5"/>
  <c r="BC18" i="5"/>
  <c r="BM43" i="5"/>
  <c r="BX116" i="5"/>
  <c r="BM58" i="5"/>
  <c r="CB178" i="5"/>
  <c r="BP35" i="5"/>
  <c r="BC41" i="5"/>
  <c r="CB135" i="5"/>
  <c r="BG22" i="5"/>
  <c r="BP24" i="5"/>
  <c r="CB120" i="5"/>
  <c r="BB82" i="5"/>
  <c r="BC23" i="5"/>
  <c r="BG17" i="5"/>
  <c r="BJ94" i="5"/>
  <c r="BJ47" i="5"/>
  <c r="CA49" i="5"/>
  <c r="BU51" i="5"/>
  <c r="CA33" i="5"/>
  <c r="BU52" i="5"/>
  <c r="BU24" i="5"/>
  <c r="BU9" i="5"/>
  <c r="CA97" i="5"/>
  <c r="BU31" i="5"/>
  <c r="BG48" i="5"/>
  <c r="BB114" i="5"/>
  <c r="BU108" i="5"/>
  <c r="CA98" i="5"/>
  <c r="BU95" i="5"/>
  <c r="CA81" i="5"/>
  <c r="BX85" i="5"/>
  <c r="BX115" i="5"/>
  <c r="BU74" i="5"/>
  <c r="BX47" i="5"/>
  <c r="BX65" i="5"/>
  <c r="BM78" i="5"/>
  <c r="CA34" i="5"/>
  <c r="BP69" i="5"/>
  <c r="BU58" i="5"/>
  <c r="BU57" i="5"/>
  <c r="BU56" i="5"/>
  <c r="BX68" i="5"/>
  <c r="BX70" i="5"/>
  <c r="BX71" i="5"/>
  <c r="CA40" i="5"/>
  <c r="BU68" i="5"/>
  <c r="BU69" i="5"/>
  <c r="BU65" i="5"/>
  <c r="BU66" i="5"/>
  <c r="CA17" i="5"/>
  <c r="CA18" i="5"/>
  <c r="BX54" i="5"/>
  <c r="BX58" i="5"/>
  <c r="BX56" i="5"/>
  <c r="BX55" i="5"/>
  <c r="BX62" i="5"/>
  <c r="BX59" i="5"/>
  <c r="BU105" i="5"/>
  <c r="CA92" i="5"/>
  <c r="CA29" i="5"/>
  <c r="BX42" i="5"/>
  <c r="BX49" i="5"/>
  <c r="BX52" i="5"/>
  <c r="BB106" i="5"/>
  <c r="BU23" i="5"/>
  <c r="BU94" i="5"/>
  <c r="CA86" i="5"/>
  <c r="BU55" i="5"/>
  <c r="BX83" i="5"/>
  <c r="CA65" i="5"/>
  <c r="CA66" i="5"/>
  <c r="CA67" i="5"/>
  <c r="BU99" i="5"/>
  <c r="BU100" i="5"/>
  <c r="BU98" i="5"/>
  <c r="CA91" i="5"/>
  <c r="BU72" i="5"/>
  <c r="BX79" i="5"/>
  <c r="BX80" i="5"/>
  <c r="BX81" i="5"/>
  <c r="BU85" i="5"/>
  <c r="BU86" i="5"/>
  <c r="BX106" i="5"/>
  <c r="BX96" i="5"/>
  <c r="BX99" i="5"/>
  <c r="BX104" i="5"/>
  <c r="BX87" i="5"/>
  <c r="BX45" i="5"/>
  <c r="BX44" i="5"/>
  <c r="CB188" i="5"/>
  <c r="CB129" i="5"/>
  <c r="CA36" i="5"/>
  <c r="BC143" i="5"/>
  <c r="BU73" i="5"/>
  <c r="CA37" i="5"/>
  <c r="BC158" i="5"/>
  <c r="BY166" i="5"/>
  <c r="BY143" i="5"/>
  <c r="CA15" i="5"/>
  <c r="CA43" i="5"/>
  <c r="CA45" i="5"/>
  <c r="CA44" i="5"/>
  <c r="BM23" i="5"/>
  <c r="BB74" i="5"/>
  <c r="BB90" i="5"/>
  <c r="BU75" i="5"/>
  <c r="BU17" i="5"/>
  <c r="BU16" i="5"/>
  <c r="BX66" i="5"/>
  <c r="CA13" i="5"/>
  <c r="BX25" i="5"/>
  <c r="BX74" i="5"/>
  <c r="BX32" i="5"/>
  <c r="BU54" i="5"/>
  <c r="BU53" i="5"/>
  <c r="CA32" i="5"/>
  <c r="CA31" i="5"/>
  <c r="BM34" i="5"/>
  <c r="BX114" i="5"/>
  <c r="BX113" i="5"/>
  <c r="BX109" i="5"/>
  <c r="BX23" i="5"/>
  <c r="BX22" i="5"/>
  <c r="BX24" i="5"/>
  <c r="CA28" i="5"/>
  <c r="BX38" i="5"/>
  <c r="CB185" i="5"/>
  <c r="CA24" i="5"/>
  <c r="BB107" i="5"/>
  <c r="CB172" i="5"/>
  <c r="BU89" i="5"/>
  <c r="BX105" i="5"/>
  <c r="BX101" i="5"/>
  <c r="CB159" i="5"/>
  <c r="BX57" i="5"/>
  <c r="BG12" i="5"/>
  <c r="BG11" i="5"/>
  <c r="BG8" i="5"/>
  <c r="BG9" i="5"/>
  <c r="BG7" i="5"/>
  <c r="BU96" i="5"/>
  <c r="BX43" i="5"/>
  <c r="BU12" i="5"/>
  <c r="BU11" i="5"/>
  <c r="BU18" i="5"/>
  <c r="BX94" i="5"/>
  <c r="BX95" i="5"/>
  <c r="CA105" i="5"/>
  <c r="CA110" i="5"/>
  <c r="CA84" i="5"/>
  <c r="BP81" i="5"/>
  <c r="BU71" i="5"/>
  <c r="BP64" i="5"/>
  <c r="BY151" i="5"/>
  <c r="BY154" i="5"/>
  <c r="CA88" i="5"/>
  <c r="BG56" i="5"/>
  <c r="CA46" i="5"/>
  <c r="CA42" i="5"/>
  <c r="BJ71" i="5"/>
  <c r="BB41" i="5"/>
  <c r="BB18" i="5"/>
  <c r="BB37" i="5"/>
  <c r="BB58" i="5"/>
  <c r="BB57" i="5"/>
  <c r="BB62" i="5"/>
  <c r="CA41" i="5"/>
  <c r="BX63" i="5"/>
  <c r="CA82" i="5"/>
  <c r="BU59" i="5"/>
  <c r="BM48" i="5"/>
  <c r="CA26" i="5"/>
  <c r="CA27" i="5"/>
  <c r="BM33" i="5"/>
  <c r="CA19" i="5"/>
  <c r="BM13" i="5"/>
  <c r="BM20" i="5"/>
  <c r="BM17" i="5"/>
  <c r="BM14" i="5"/>
  <c r="BM16" i="5"/>
  <c r="BM10" i="5"/>
  <c r="BM7" i="5"/>
  <c r="BX34" i="5"/>
  <c r="CA53" i="5"/>
  <c r="CA51" i="5"/>
  <c r="CA52" i="5"/>
  <c r="CA61" i="5"/>
  <c r="CA56" i="5"/>
  <c r="CA57" i="5"/>
  <c r="CA60" i="5"/>
  <c r="CA59" i="5"/>
  <c r="BU21" i="5"/>
  <c r="BU20" i="5"/>
  <c r="BX61" i="5"/>
  <c r="BC131" i="5"/>
  <c r="BX110" i="5"/>
  <c r="BX111" i="5"/>
  <c r="BX37" i="5"/>
  <c r="BX112" i="5"/>
  <c r="BG78" i="5"/>
  <c r="CA93" i="5"/>
  <c r="CA48" i="5"/>
  <c r="BU47" i="5"/>
  <c r="BM32" i="5"/>
  <c r="BM31" i="5"/>
  <c r="BU67" i="5"/>
  <c r="BB25" i="5"/>
  <c r="CB162" i="5"/>
  <c r="BC110" i="5"/>
  <c r="BG86" i="5"/>
  <c r="BJ72" i="5"/>
  <c r="BJ74" i="5"/>
  <c r="BJ15" i="5"/>
  <c r="BX20" i="5"/>
  <c r="CB155" i="5"/>
  <c r="BX91" i="5"/>
  <c r="CA68" i="5"/>
  <c r="BU77" i="5"/>
  <c r="CA95" i="5"/>
  <c r="CB115" i="5"/>
  <c r="BX82" i="5"/>
  <c r="BG31" i="5"/>
  <c r="BG32" i="5"/>
  <c r="BG35" i="5"/>
  <c r="BG33" i="5"/>
  <c r="BM42" i="5"/>
  <c r="BM27" i="5"/>
  <c r="CA106" i="5"/>
  <c r="BM35" i="5"/>
  <c r="BX39" i="5"/>
  <c r="BX89" i="5"/>
  <c r="BX84" i="5"/>
  <c r="BX108" i="5"/>
  <c r="BX93" i="5"/>
  <c r="BD196" i="5"/>
  <c r="BU91" i="5"/>
  <c r="BU90" i="5"/>
  <c r="CA21" i="5"/>
  <c r="CA22" i="5"/>
  <c r="BX78" i="5"/>
  <c r="BX77" i="5"/>
  <c r="BM26" i="5"/>
  <c r="BX27" i="5"/>
  <c r="BX46" i="5"/>
  <c r="BX75" i="5"/>
  <c r="BY123" i="5"/>
  <c r="CB179" i="5"/>
  <c r="BC194" i="5"/>
  <c r="CB149" i="5"/>
  <c r="BC160" i="5"/>
  <c r="BX98" i="5"/>
  <c r="CB164" i="5"/>
  <c r="BM36" i="5"/>
  <c r="BX102" i="5"/>
  <c r="BU26" i="5"/>
  <c r="BU22" i="5"/>
  <c r="BX48" i="5"/>
  <c r="BJ16" i="5"/>
  <c r="BX73" i="5"/>
  <c r="BX76" i="5"/>
  <c r="BB20" i="5"/>
  <c r="CA71" i="5"/>
  <c r="BU38" i="5"/>
  <c r="BU27" i="5"/>
  <c r="CA47" i="5"/>
  <c r="BX53" i="5"/>
  <c r="BM46" i="5"/>
  <c r="BU15" i="5"/>
  <c r="BM77" i="5"/>
  <c r="BD161" i="5"/>
  <c r="BC81" i="5"/>
  <c r="CB193" i="5"/>
  <c r="BC84" i="5"/>
  <c r="BD144" i="5"/>
  <c r="BM29" i="5"/>
  <c r="CA83" i="5"/>
  <c r="BD136" i="5"/>
  <c r="BC162" i="5"/>
  <c r="CB148" i="5"/>
  <c r="BC10" i="5"/>
  <c r="BX117" i="5"/>
  <c r="BU106" i="5"/>
  <c r="BY137" i="5"/>
  <c r="BC16" i="5"/>
  <c r="BY148" i="5"/>
  <c r="CB182" i="5"/>
  <c r="BG65" i="5"/>
  <c r="BY189" i="5"/>
  <c r="CA35" i="5"/>
  <c r="BX107" i="5"/>
  <c r="BG46" i="5"/>
  <c r="BG29" i="5"/>
  <c r="CA58" i="5"/>
  <c r="BX103" i="5"/>
  <c r="BX51" i="5"/>
  <c r="BX60" i="5"/>
  <c r="BX92" i="5"/>
  <c r="CA12" i="5"/>
  <c r="BX67" i="5"/>
  <c r="BG93" i="5"/>
  <c r="BC78" i="5"/>
  <c r="BJ28" i="5"/>
  <c r="BG45" i="5"/>
  <c r="BC21" i="5"/>
  <c r="BX33" i="5"/>
  <c r="BD177" i="5"/>
  <c r="BC11" i="5"/>
  <c r="BC24" i="5"/>
  <c r="BC17" i="5"/>
  <c r="BB65" i="5"/>
  <c r="BJ18" i="5"/>
  <c r="CA50" i="5"/>
  <c r="BY160" i="5"/>
  <c r="BC196" i="5"/>
  <c r="BU82" i="5"/>
  <c r="BX120" i="5"/>
  <c r="BU35" i="5"/>
  <c r="BU33" i="5"/>
  <c r="BU8" i="5"/>
  <c r="BX41" i="5"/>
  <c r="CA25" i="5"/>
  <c r="BX72" i="5"/>
  <c r="CA78" i="5"/>
  <c r="CB183" i="5"/>
  <c r="CA96" i="5"/>
  <c r="BU50" i="5"/>
  <c r="BU48" i="5"/>
  <c r="BM54" i="5"/>
  <c r="BJ91" i="5"/>
  <c r="BC14" i="5"/>
  <c r="BY126" i="5"/>
  <c r="BD130" i="5"/>
  <c r="CB173" i="5"/>
  <c r="BG92" i="5"/>
  <c r="BG61" i="5"/>
  <c r="BC90" i="5"/>
  <c r="BC163" i="5"/>
  <c r="BX29" i="5"/>
  <c r="BJ45" i="5"/>
  <c r="CA107" i="5"/>
  <c r="CB196" i="5"/>
  <c r="CB151" i="5"/>
  <c r="CB131" i="5"/>
  <c r="BB22" i="5"/>
  <c r="BB96" i="5"/>
  <c r="BB87" i="5"/>
  <c r="BC49" i="5"/>
  <c r="CA76" i="5"/>
  <c r="CB133" i="5"/>
  <c r="BC58" i="5"/>
  <c r="BB85" i="5"/>
  <c r="BU25" i="5"/>
  <c r="BU49" i="5"/>
  <c r="BU40" i="5"/>
  <c r="BU45" i="5"/>
  <c r="CA54" i="5"/>
  <c r="CA64" i="5"/>
  <c r="CA109" i="5"/>
  <c r="BX35" i="5"/>
  <c r="CA89" i="5"/>
  <c r="CB181" i="5"/>
  <c r="CB187" i="5"/>
  <c r="BU37" i="5"/>
  <c r="CA85" i="5"/>
  <c r="BC93" i="5"/>
  <c r="BC67" i="5"/>
  <c r="BD158" i="5"/>
  <c r="CA94" i="5"/>
  <c r="BD121" i="5"/>
  <c r="BY171" i="5"/>
  <c r="BJ86" i="5"/>
  <c r="BJ34" i="5"/>
  <c r="BJ83" i="5"/>
  <c r="BD139" i="5"/>
  <c r="BJ44" i="5"/>
  <c r="BC167" i="5"/>
  <c r="BP93" i="5"/>
  <c r="BJ65" i="5"/>
  <c r="BY158" i="5"/>
  <c r="BY179" i="5"/>
  <c r="BX97" i="5"/>
  <c r="BM91" i="5"/>
  <c r="BG28" i="5"/>
  <c r="CB195" i="5"/>
  <c r="CA72" i="5"/>
  <c r="BC13" i="5"/>
  <c r="BM37" i="5"/>
  <c r="BX40" i="5"/>
  <c r="BX119" i="5"/>
  <c r="BX50" i="5"/>
  <c r="BC75" i="5"/>
  <c r="BD157" i="5"/>
  <c r="BC107" i="5"/>
  <c r="BC118" i="5"/>
  <c r="BC117" i="5"/>
  <c r="BM65" i="5"/>
  <c r="BC115" i="5"/>
  <c r="BC152" i="5"/>
  <c r="BC134" i="5"/>
  <c r="BP45" i="5"/>
  <c r="BP43" i="5"/>
  <c r="BP44" i="5"/>
  <c r="BC135" i="5"/>
  <c r="BJ56" i="5"/>
  <c r="BC116" i="5"/>
  <c r="BC113" i="5"/>
  <c r="CB168" i="5"/>
  <c r="BY162" i="5"/>
  <c r="BJ25" i="5"/>
  <c r="BY173" i="5"/>
  <c r="BP39" i="5"/>
  <c r="BP29" i="5"/>
  <c r="BY167" i="5"/>
  <c r="BC99" i="5"/>
  <c r="BD128" i="5"/>
  <c r="BC62" i="5"/>
  <c r="BM93" i="5"/>
  <c r="BP72" i="5"/>
  <c r="BY175" i="5"/>
  <c r="BM71" i="5"/>
  <c r="BP31" i="5"/>
  <c r="CB126" i="5"/>
  <c r="CB125" i="5"/>
  <c r="BC65" i="5"/>
  <c r="BY164" i="5"/>
  <c r="CB174" i="5"/>
  <c r="BJ41" i="5"/>
  <c r="BC100" i="5"/>
  <c r="BJ49" i="5"/>
  <c r="BJ46" i="5"/>
  <c r="BJ48" i="5"/>
  <c r="BP41" i="5"/>
  <c r="BJ38" i="5"/>
  <c r="BB84" i="5"/>
  <c r="BG71" i="5"/>
  <c r="BG70" i="5"/>
  <c r="BJ39" i="5"/>
  <c r="BD172" i="5"/>
  <c r="BY185" i="5"/>
  <c r="BY186" i="5"/>
  <c r="BD133" i="5"/>
  <c r="BD175" i="5"/>
  <c r="BM47" i="5"/>
  <c r="BJ68" i="5"/>
  <c r="BG68" i="5"/>
  <c r="BP63" i="5"/>
  <c r="BC166" i="5"/>
  <c r="BM74" i="5"/>
  <c r="BM51" i="5"/>
  <c r="CB175" i="5"/>
  <c r="BC144" i="5"/>
  <c r="BJ69" i="5"/>
  <c r="BD187" i="5"/>
  <c r="AT110" i="5"/>
  <c r="AI111" i="5"/>
  <c r="BY187" i="5"/>
  <c r="BP37" i="5"/>
  <c r="BB36" i="5"/>
  <c r="BB63" i="5"/>
  <c r="BD152" i="5"/>
  <c r="BC177" i="5"/>
  <c r="BM55" i="5"/>
  <c r="CB161" i="5"/>
  <c r="BB52" i="5"/>
  <c r="BB35" i="5"/>
  <c r="BB75" i="5"/>
  <c r="BB73" i="5"/>
  <c r="BB67" i="5"/>
  <c r="BB34" i="5"/>
  <c r="BB13" i="5"/>
  <c r="BB12" i="5"/>
  <c r="BY188" i="5"/>
  <c r="BC136" i="5"/>
  <c r="BC98" i="5"/>
  <c r="BJ20" i="5"/>
  <c r="BC114" i="5"/>
  <c r="BD155" i="5"/>
  <c r="BD153" i="5"/>
  <c r="BY178" i="5"/>
  <c r="BG85" i="5"/>
  <c r="BB60" i="5"/>
  <c r="BM60" i="5"/>
  <c r="BC156" i="5"/>
  <c r="BM95" i="5"/>
  <c r="BY170" i="5"/>
  <c r="BY135" i="5"/>
  <c r="BC88" i="5"/>
  <c r="BD132" i="5"/>
  <c r="CB192" i="5"/>
  <c r="BY122" i="5"/>
  <c r="BY172" i="5"/>
  <c r="BP79" i="5"/>
  <c r="BP78" i="5"/>
  <c r="BJ99" i="5"/>
  <c r="BJ27" i="5"/>
  <c r="BP26" i="5"/>
  <c r="BC89" i="5"/>
  <c r="BJ67" i="5"/>
  <c r="BM69" i="5"/>
  <c r="BC87" i="5"/>
  <c r="BJ26" i="5"/>
  <c r="BM64" i="5"/>
  <c r="BC74" i="5"/>
  <c r="BG99" i="5"/>
  <c r="BC181" i="5"/>
  <c r="BJ42" i="5"/>
  <c r="BY174" i="5"/>
  <c r="BJ62" i="5"/>
  <c r="BJ57" i="5"/>
  <c r="CB145" i="5"/>
  <c r="CB143" i="5"/>
  <c r="CB144" i="5"/>
  <c r="BP48" i="5"/>
  <c r="CB166" i="5"/>
  <c r="BC55" i="5"/>
  <c r="BC54" i="5"/>
  <c r="BC47" i="5"/>
  <c r="BC51" i="5"/>
  <c r="BC129" i="5"/>
  <c r="BN109" i="5"/>
  <c r="BO109" i="5" s="1"/>
  <c r="BP96" i="5" s="1"/>
  <c r="BH109" i="5"/>
  <c r="AV109" i="5"/>
  <c r="AX109" i="5" s="1"/>
  <c r="CB157" i="5"/>
  <c r="BB33" i="5"/>
  <c r="BD156" i="5"/>
  <c r="BC151" i="5"/>
  <c r="BC150" i="5"/>
  <c r="BP91" i="5"/>
  <c r="BP92" i="5"/>
  <c r="BY138" i="5"/>
  <c r="BP65" i="5"/>
  <c r="BM88" i="5"/>
  <c r="BY156" i="5"/>
  <c r="CB154" i="5"/>
  <c r="CB167" i="5"/>
  <c r="BB23" i="5"/>
  <c r="BB31" i="5"/>
  <c r="BB15" i="5"/>
  <c r="BB55" i="5"/>
  <c r="BB29" i="5"/>
  <c r="BB30" i="5"/>
  <c r="BY180" i="5"/>
  <c r="BD182" i="5"/>
  <c r="BD179" i="5"/>
  <c r="BG69" i="5"/>
  <c r="BP95" i="5"/>
  <c r="BB68" i="5"/>
  <c r="CB140" i="5"/>
  <c r="BI13" i="5"/>
  <c r="BJ13" i="5" s="1"/>
  <c r="BI11" i="5"/>
  <c r="BI12" i="5"/>
  <c r="CB137" i="5"/>
  <c r="BM52" i="5"/>
  <c r="BD171" i="5"/>
  <c r="BC182" i="5"/>
  <c r="BC184" i="5"/>
  <c r="BD146" i="5"/>
  <c r="BP23" i="5"/>
  <c r="BY130" i="5"/>
  <c r="CB176" i="5"/>
  <c r="BC176" i="5"/>
  <c r="BP33" i="5"/>
  <c r="BD189" i="5"/>
  <c r="BC72" i="5"/>
  <c r="BC69" i="5"/>
  <c r="BC68" i="5"/>
  <c r="BP54" i="5"/>
  <c r="BP53" i="5"/>
  <c r="BC71" i="5"/>
  <c r="BD194" i="5"/>
  <c r="CB171" i="5"/>
  <c r="BC109" i="5"/>
  <c r="BD167" i="5"/>
  <c r="BB50" i="5"/>
  <c r="BJ55" i="5"/>
  <c r="BY125" i="5"/>
  <c r="BC145" i="5"/>
  <c r="BD162" i="5"/>
  <c r="BY161" i="5"/>
  <c r="BD151" i="5"/>
  <c r="BJ23" i="5"/>
  <c r="BC172" i="5"/>
  <c r="BD118" i="5"/>
  <c r="BD115" i="5"/>
  <c r="BB83" i="5"/>
  <c r="BB81" i="5"/>
  <c r="BJ40" i="5"/>
  <c r="BC52" i="5"/>
  <c r="BB105" i="5"/>
  <c r="BY183" i="5"/>
  <c r="BB112" i="5"/>
  <c r="BB70" i="5"/>
  <c r="BG64" i="5"/>
  <c r="BY142" i="5"/>
  <c r="BJ22" i="5"/>
  <c r="CB142" i="5"/>
  <c r="BC56" i="5"/>
  <c r="BP89" i="5"/>
  <c r="CB177" i="5"/>
  <c r="BD143" i="5"/>
  <c r="BJ80" i="5"/>
  <c r="CB163" i="5"/>
  <c r="BC53" i="5"/>
  <c r="BC180" i="5"/>
  <c r="BC178" i="5"/>
  <c r="BD154" i="5"/>
  <c r="BP83" i="5"/>
  <c r="BP82" i="5"/>
  <c r="BG84" i="5"/>
  <c r="BG83" i="5"/>
  <c r="BJ36" i="5"/>
  <c r="BJ35" i="5"/>
  <c r="BC192" i="5"/>
  <c r="BC124" i="5"/>
  <c r="BJ61" i="5"/>
  <c r="BY168" i="5"/>
  <c r="BY165" i="5"/>
  <c r="BY133" i="5"/>
  <c r="BP76" i="5"/>
  <c r="BC121" i="5"/>
  <c r="BC120" i="5"/>
  <c r="BC91" i="5"/>
  <c r="BC132" i="5"/>
  <c r="BY134" i="5"/>
  <c r="BY132" i="5"/>
  <c r="BB111" i="5"/>
  <c r="BB102" i="5"/>
  <c r="BB101" i="5"/>
  <c r="BB47" i="5"/>
  <c r="BJ53" i="5"/>
  <c r="CB150" i="5"/>
  <c r="BM53" i="5"/>
  <c r="BC50" i="5"/>
  <c r="BY146" i="5"/>
  <c r="BC80" i="5"/>
  <c r="BC79" i="5"/>
  <c r="BG89" i="5"/>
  <c r="BD150" i="5"/>
  <c r="BC59" i="5"/>
  <c r="BD176" i="5"/>
  <c r="BB78" i="5"/>
  <c r="BC82" i="5"/>
  <c r="BC119" i="5"/>
  <c r="BC169" i="5"/>
  <c r="BY159" i="5"/>
  <c r="BG55" i="5"/>
  <c r="BG54" i="5"/>
  <c r="BG53" i="5"/>
  <c r="BG52" i="5"/>
  <c r="BD137" i="5"/>
  <c r="BC63" i="5"/>
  <c r="BC61" i="5"/>
  <c r="BC60" i="5"/>
  <c r="BD163" i="5"/>
  <c r="BP59" i="5"/>
  <c r="BD160" i="5"/>
  <c r="BD188" i="5"/>
  <c r="BP34" i="5"/>
  <c r="BJ54" i="5"/>
  <c r="BP75" i="5"/>
  <c r="CB160" i="5"/>
  <c r="BY176" i="5"/>
  <c r="BC130" i="5"/>
  <c r="BM73" i="5"/>
  <c r="BP42" i="5"/>
  <c r="BM84" i="5"/>
  <c r="BG102" i="5"/>
  <c r="BG101" i="5"/>
  <c r="BG77" i="5"/>
  <c r="BG76" i="5"/>
  <c r="BY181" i="5"/>
  <c r="BM92" i="5"/>
  <c r="BY139" i="5"/>
  <c r="BC173" i="5"/>
  <c r="BC66" i="5"/>
  <c r="BC154" i="5"/>
  <c r="BY141" i="5"/>
  <c r="BY149" i="5"/>
  <c r="BG63" i="5"/>
  <c r="BD185" i="5"/>
  <c r="BB109" i="5"/>
  <c r="BJ88" i="5"/>
  <c r="BJ87" i="5"/>
  <c r="BM63" i="5"/>
  <c r="BM62" i="5"/>
  <c r="BJ89" i="5"/>
  <c r="BP32" i="5"/>
  <c r="BJ77" i="5"/>
  <c r="BC92" i="5"/>
  <c r="BP66" i="5"/>
  <c r="CB119" i="5"/>
  <c r="BD135" i="5"/>
  <c r="CB152" i="5"/>
  <c r="BM83" i="5"/>
  <c r="BG57" i="5"/>
  <c r="BB99" i="5"/>
  <c r="BP50" i="5"/>
  <c r="BB64" i="5"/>
  <c r="BC165" i="5"/>
  <c r="BC171" i="5"/>
  <c r="CB146" i="5"/>
  <c r="BC191" i="5"/>
  <c r="BP87" i="5"/>
  <c r="CB158" i="5"/>
  <c r="CB190" i="5"/>
  <c r="CB194" i="5"/>
  <c r="BM89" i="5"/>
  <c r="BD168" i="5"/>
  <c r="BY140" i="5"/>
  <c r="BD191" i="5"/>
  <c r="BD190" i="5"/>
  <c r="BD193" i="5"/>
  <c r="BY127" i="5"/>
  <c r="BD142" i="5"/>
  <c r="BM75" i="5"/>
  <c r="CB138" i="5"/>
  <c r="BD127" i="5"/>
  <c r="BD125" i="5"/>
  <c r="BD165" i="5"/>
  <c r="BY147" i="5"/>
  <c r="CB130" i="5"/>
  <c r="BG88" i="5"/>
  <c r="BB94" i="5"/>
  <c r="BB92" i="5"/>
  <c r="BC141" i="5"/>
  <c r="BC140" i="5"/>
  <c r="BY184" i="5"/>
  <c r="BG95" i="5"/>
  <c r="BC142" i="5"/>
  <c r="BB72" i="5"/>
  <c r="CB170" i="5"/>
  <c r="BG75" i="5"/>
  <c r="BP30" i="5"/>
  <c r="BK109" i="5"/>
  <c r="BL109" i="5" s="1"/>
  <c r="BM96" i="5" s="1"/>
  <c r="AU109" i="5"/>
  <c r="AW109" i="5" s="1"/>
  <c r="BE109" i="5"/>
  <c r="BT109" i="5"/>
  <c r="BQ109" i="5"/>
  <c r="BJ66" i="5"/>
  <c r="BP80" i="5"/>
  <c r="BC175" i="5"/>
  <c r="AO204" i="5"/>
  <c r="AO203" i="5"/>
  <c r="AO201" i="5"/>
  <c r="AO199" i="5"/>
  <c r="AO197" i="5"/>
  <c r="AO195" i="5"/>
  <c r="AO193" i="5"/>
  <c r="AO191" i="5"/>
  <c r="AO189" i="5"/>
  <c r="AO187" i="5"/>
  <c r="AO185" i="5"/>
  <c r="AO183" i="5"/>
  <c r="AO181" i="5"/>
  <c r="AO179" i="5"/>
  <c r="AO177" i="5"/>
  <c r="AO175" i="5"/>
  <c r="AO173" i="5"/>
  <c r="AO171" i="5"/>
  <c r="AO169" i="5"/>
  <c r="AO167" i="5"/>
  <c r="AO165" i="5"/>
  <c r="AO163" i="5"/>
  <c r="AO162" i="5"/>
  <c r="AO161" i="5"/>
  <c r="AO160" i="5"/>
  <c r="AO159" i="5"/>
  <c r="AO158" i="5"/>
  <c r="AO157" i="5"/>
  <c r="AO156" i="5"/>
  <c r="AO155" i="5"/>
  <c r="AO154" i="5"/>
  <c r="AO153" i="5"/>
  <c r="AO152" i="5"/>
  <c r="AO151" i="5"/>
  <c r="AO150" i="5"/>
  <c r="AO149" i="5"/>
  <c r="AO148" i="5"/>
  <c r="AO147" i="5"/>
  <c r="AO202" i="5"/>
  <c r="AO200" i="5"/>
  <c r="AO198" i="5"/>
  <c r="AO196" i="5"/>
  <c r="AO194" i="5"/>
  <c r="AO192" i="5"/>
  <c r="AO190" i="5"/>
  <c r="AO188" i="5"/>
  <c r="AO186" i="5"/>
  <c r="AO184" i="5"/>
  <c r="AO182" i="5"/>
  <c r="AO180" i="5"/>
  <c r="AO178" i="5"/>
  <c r="AO176" i="5"/>
  <c r="AO174" i="5"/>
  <c r="AO172" i="5"/>
  <c r="AO170" i="5"/>
  <c r="AO168" i="5"/>
  <c r="AO166" i="5"/>
  <c r="AO164" i="5"/>
  <c r="AO145" i="5"/>
  <c r="AO144" i="5"/>
  <c r="AO140" i="5"/>
  <c r="AO137" i="5"/>
  <c r="AO143" i="5"/>
  <c r="AO134" i="5"/>
  <c r="AO132" i="5"/>
  <c r="AO130" i="5"/>
  <c r="AO128" i="5"/>
  <c r="AO126" i="5"/>
  <c r="AO124" i="5"/>
  <c r="AO122" i="5"/>
  <c r="AO120" i="5"/>
  <c r="AO118" i="5"/>
  <c r="AO116" i="5"/>
  <c r="AO114" i="5"/>
  <c r="AO112" i="5"/>
  <c r="AO110" i="5"/>
  <c r="AO108" i="5"/>
  <c r="AO106" i="5"/>
  <c r="AO104" i="5"/>
  <c r="AO102" i="5"/>
  <c r="AO100" i="5"/>
  <c r="AO98" i="5"/>
  <c r="AO96" i="5"/>
  <c r="AO94" i="5"/>
  <c r="AO136" i="5"/>
  <c r="AO138" i="5"/>
  <c r="AO135" i="5"/>
  <c r="AO133" i="5"/>
  <c r="AO131" i="5"/>
  <c r="AO129" i="5"/>
  <c r="AO127" i="5"/>
  <c r="AO125" i="5"/>
  <c r="AO123" i="5"/>
  <c r="AO121" i="5"/>
  <c r="AO119" i="5"/>
  <c r="AO117" i="5"/>
  <c r="AO115" i="5"/>
  <c r="AO113" i="5"/>
  <c r="AO111" i="5"/>
  <c r="AO109" i="5"/>
  <c r="AO107" i="5"/>
  <c r="AO105" i="5"/>
  <c r="AO103" i="5"/>
  <c r="AO101" i="5"/>
  <c r="AO99" i="5"/>
  <c r="AO97" i="5"/>
  <c r="AO95" i="5"/>
  <c r="AO93" i="5"/>
  <c r="AO90" i="5"/>
  <c r="AO87" i="5"/>
  <c r="AO142" i="5"/>
  <c r="AO86" i="5"/>
  <c r="AO84" i="5"/>
  <c r="AO82" i="5"/>
  <c r="AO80" i="5"/>
  <c r="AO78" i="5"/>
  <c r="AO76" i="5"/>
  <c r="AO74" i="5"/>
  <c r="AO72" i="5"/>
  <c r="AO70" i="5"/>
  <c r="AO68" i="5"/>
  <c r="AO66" i="5"/>
  <c r="AO64" i="5"/>
  <c r="AO62" i="5"/>
  <c r="AO60" i="5"/>
  <c r="AO58" i="5"/>
  <c r="AO56" i="5"/>
  <c r="AO54" i="5"/>
  <c r="AO52" i="5"/>
  <c r="AO50" i="5"/>
  <c r="AO48" i="5"/>
  <c r="AO46" i="5"/>
  <c r="AO44" i="5"/>
  <c r="AO42" i="5"/>
  <c r="AO92" i="5"/>
  <c r="AO89" i="5"/>
  <c r="AO141" i="5"/>
  <c r="AO91" i="5"/>
  <c r="AO85" i="5"/>
  <c r="AO83" i="5"/>
  <c r="AO81" i="5"/>
  <c r="AO79" i="5"/>
  <c r="AO77" i="5"/>
  <c r="AO75" i="5"/>
  <c r="AO73" i="5"/>
  <c r="AO71" i="5"/>
  <c r="AO69" i="5"/>
  <c r="AO67" i="5"/>
  <c r="AO65" i="5"/>
  <c r="AO63" i="5"/>
  <c r="AO61" i="5"/>
  <c r="AO59" i="5"/>
  <c r="AO57" i="5"/>
  <c r="AO55" i="5"/>
  <c r="AO53" i="5"/>
  <c r="AO51" i="5"/>
  <c r="AO49" i="5"/>
  <c r="AO47" i="5"/>
  <c r="AO45" i="5"/>
  <c r="AO43" i="5"/>
  <c r="AO139" i="5"/>
  <c r="AO40" i="5"/>
  <c r="AO32" i="5"/>
  <c r="AO28" i="5"/>
  <c r="AO24" i="5"/>
  <c r="AO20" i="5"/>
  <c r="AO18" i="5"/>
  <c r="AO16" i="5"/>
  <c r="AO14" i="5"/>
  <c r="AO12" i="5"/>
  <c r="AO10" i="5"/>
  <c r="AO8" i="5"/>
  <c r="AO6" i="5"/>
  <c r="AO41" i="5"/>
  <c r="AO31" i="5"/>
  <c r="AO27" i="5"/>
  <c r="AO23" i="5"/>
  <c r="AO146" i="5"/>
  <c r="AO39" i="5"/>
  <c r="AO33" i="5"/>
  <c r="AO29" i="5"/>
  <c r="AO25" i="5"/>
  <c r="AO21" i="5"/>
  <c r="AO34" i="5"/>
  <c r="AO15" i="5"/>
  <c r="AO38" i="5"/>
  <c r="AO36" i="5"/>
  <c r="AO22" i="5"/>
  <c r="AO19" i="5"/>
  <c r="AO88" i="5"/>
  <c r="AO30" i="5"/>
  <c r="AO9" i="5"/>
  <c r="AO17" i="5"/>
  <c r="AO26" i="5"/>
  <c r="AO11" i="5"/>
  <c r="AO35" i="5"/>
  <c r="AO13" i="5"/>
  <c r="AO7" i="5"/>
  <c r="AO37" i="5"/>
  <c r="AO5" i="5"/>
  <c r="T7" i="1"/>
  <c r="BP6" i="5"/>
  <c r="BP70" i="5"/>
  <c r="BD174" i="5"/>
  <c r="BG103" i="5"/>
  <c r="BY136" i="5"/>
  <c r="BC105" i="5"/>
  <c r="BC104" i="5"/>
  <c r="BJ70" i="5"/>
  <c r="CB124" i="5"/>
  <c r="CB123" i="5"/>
  <c r="CB156" i="5"/>
  <c r="BD195" i="5"/>
  <c r="BG59" i="5"/>
  <c r="BC153" i="5"/>
  <c r="BB21" i="5"/>
  <c r="BJ95" i="5"/>
  <c r="BY169" i="5"/>
  <c r="BJ101" i="5"/>
  <c r="BM79" i="5"/>
  <c r="CB184" i="5"/>
  <c r="BY177" i="5"/>
  <c r="BM57" i="5"/>
  <c r="BM45" i="5"/>
  <c r="BM49" i="5"/>
  <c r="BM50" i="5"/>
  <c r="BY124" i="5"/>
  <c r="BY152" i="5"/>
  <c r="BY150" i="5"/>
  <c r="BC155" i="5"/>
  <c r="BC85" i="5"/>
  <c r="BY131" i="5"/>
  <c r="BC112" i="5"/>
  <c r="BC127" i="5"/>
  <c r="BC125" i="5"/>
  <c r="BC123" i="5"/>
  <c r="BC122" i="5"/>
  <c r="BD166" i="5"/>
  <c r="BY190" i="5"/>
  <c r="BC102" i="5"/>
  <c r="BP73" i="5"/>
  <c r="BD183" i="5"/>
  <c r="BC174" i="5"/>
  <c r="CB169" i="5"/>
  <c r="BM90" i="5"/>
  <c r="BY153" i="5"/>
  <c r="BP90" i="5"/>
  <c r="BG58" i="5"/>
  <c r="BG74" i="5"/>
  <c r="BY155" i="5"/>
  <c r="BY163" i="5"/>
  <c r="BG90" i="5"/>
  <c r="BP47" i="5"/>
  <c r="BP46" i="5"/>
  <c r="BJ76" i="5"/>
  <c r="BJ73" i="5"/>
  <c r="BJ78" i="5"/>
  <c r="BG67" i="5"/>
  <c r="BD138" i="5"/>
  <c r="BJ24" i="5"/>
  <c r="BP56" i="5"/>
  <c r="BP55" i="5"/>
  <c r="CB141" i="5"/>
  <c r="AZ205" i="5"/>
  <c r="W12" i="1" s="1"/>
  <c r="CB165" i="5"/>
  <c r="BP74" i="5"/>
  <c r="BP27" i="5"/>
  <c r="BC159" i="5"/>
  <c r="BJ43" i="5"/>
  <c r="BM76" i="5"/>
  <c r="CB139" i="5"/>
  <c r="BC128" i="5"/>
  <c r="BB24" i="5"/>
  <c r="CB197" i="5"/>
  <c r="BG80" i="5"/>
  <c r="BB42" i="5"/>
  <c r="BB45" i="5"/>
  <c r="BB44" i="5"/>
  <c r="BB19" i="5"/>
  <c r="BB43" i="5"/>
  <c r="BB46" i="5"/>
  <c r="BC70" i="5"/>
  <c r="BJ85" i="5"/>
  <c r="BS28" i="5"/>
  <c r="BC164" i="5"/>
  <c r="BC96" i="5"/>
  <c r="CB117" i="5"/>
  <c r="CB116" i="5"/>
  <c r="BY145" i="5"/>
  <c r="BJ32" i="5"/>
  <c r="CB189" i="5"/>
  <c r="BG50" i="5"/>
  <c r="BP28" i="5"/>
  <c r="BG100" i="5"/>
  <c r="BD129" i="5"/>
  <c r="CB191" i="5"/>
  <c r="BJ50" i="5"/>
  <c r="BB103" i="5"/>
  <c r="AN203" i="5"/>
  <c r="AN202" i="5"/>
  <c r="AN201" i="5"/>
  <c r="AN200" i="5"/>
  <c r="AN199" i="5"/>
  <c r="AN198" i="5"/>
  <c r="AN197" i="5"/>
  <c r="AN196" i="5"/>
  <c r="AN195" i="5"/>
  <c r="AN194" i="5"/>
  <c r="AN193" i="5"/>
  <c r="AN192" i="5"/>
  <c r="AN191" i="5"/>
  <c r="AN190" i="5"/>
  <c r="AN189" i="5"/>
  <c r="AN188" i="5"/>
  <c r="AN187" i="5"/>
  <c r="AN186" i="5"/>
  <c r="AN185" i="5"/>
  <c r="AN184" i="5"/>
  <c r="AN183" i="5"/>
  <c r="AN182" i="5"/>
  <c r="AN181" i="5"/>
  <c r="AN180" i="5"/>
  <c r="AN179" i="5"/>
  <c r="AN178" i="5"/>
  <c r="AN177" i="5"/>
  <c r="AN176" i="5"/>
  <c r="AN175" i="5"/>
  <c r="AN174" i="5"/>
  <c r="AN173" i="5"/>
  <c r="AN172" i="5"/>
  <c r="AN171" i="5"/>
  <c r="AN170" i="5"/>
  <c r="AN169" i="5"/>
  <c r="AN168" i="5"/>
  <c r="AN167" i="5"/>
  <c r="AN166" i="5"/>
  <c r="AN165" i="5"/>
  <c r="AN164" i="5"/>
  <c r="AN145" i="5"/>
  <c r="AN141" i="5"/>
  <c r="AN137" i="5"/>
  <c r="AN162" i="5"/>
  <c r="AN204" i="5"/>
  <c r="AN143" i="5"/>
  <c r="AN139" i="5"/>
  <c r="AN135" i="5"/>
  <c r="AN134" i="5"/>
  <c r="AN133" i="5"/>
  <c r="AN132" i="5"/>
  <c r="AN131" i="5"/>
  <c r="AN130" i="5"/>
  <c r="AN129" i="5"/>
  <c r="AN128" i="5"/>
  <c r="AN127" i="5"/>
  <c r="AN126" i="5"/>
  <c r="AN125" i="5"/>
  <c r="AN124" i="5"/>
  <c r="AN123" i="5"/>
  <c r="AN122" i="5"/>
  <c r="AN121" i="5"/>
  <c r="AN120" i="5"/>
  <c r="AN119" i="5"/>
  <c r="AN118" i="5"/>
  <c r="AN117" i="5"/>
  <c r="AN116" i="5"/>
  <c r="AN115" i="5"/>
  <c r="AN114" i="5"/>
  <c r="AN113" i="5"/>
  <c r="AN112" i="5"/>
  <c r="AN111" i="5"/>
  <c r="AN110" i="5"/>
  <c r="AN109" i="5"/>
  <c r="AN108" i="5"/>
  <c r="AN107" i="5"/>
  <c r="AN106" i="5"/>
  <c r="AN105" i="5"/>
  <c r="AN104" i="5"/>
  <c r="AN103" i="5"/>
  <c r="AN102" i="5"/>
  <c r="AN101" i="5"/>
  <c r="AN100" i="5"/>
  <c r="AN99" i="5"/>
  <c r="AN98" i="5"/>
  <c r="AN97" i="5"/>
  <c r="AN96" i="5"/>
  <c r="AN95" i="5"/>
  <c r="AN94" i="5"/>
  <c r="AN93" i="5"/>
  <c r="AN92" i="5"/>
  <c r="AN91" i="5"/>
  <c r="AN90" i="5"/>
  <c r="AN89" i="5"/>
  <c r="AN88" i="5"/>
  <c r="AN87" i="5"/>
  <c r="AN148" i="5"/>
  <c r="AN147" i="5"/>
  <c r="AN146" i="5"/>
  <c r="AN150" i="5"/>
  <c r="AN149" i="5"/>
  <c r="AN152" i="5"/>
  <c r="AN151" i="5"/>
  <c r="AN144" i="5"/>
  <c r="AN140" i="5"/>
  <c r="AN154" i="5"/>
  <c r="AN153" i="5"/>
  <c r="AN163" i="5"/>
  <c r="AN160" i="5"/>
  <c r="AN159" i="5"/>
  <c r="AN41" i="5"/>
  <c r="AN40" i="5"/>
  <c r="AN39" i="5"/>
  <c r="AN38" i="5"/>
  <c r="AN37" i="5"/>
  <c r="AN36" i="5"/>
  <c r="AN35" i="5"/>
  <c r="AN34" i="5"/>
  <c r="AN136" i="5"/>
  <c r="AN161" i="5"/>
  <c r="AN158" i="5"/>
  <c r="AN155" i="5"/>
  <c r="AN142" i="5"/>
  <c r="AN138" i="5"/>
  <c r="AN86" i="5"/>
  <c r="AN84" i="5"/>
  <c r="AN82" i="5"/>
  <c r="AN80" i="5"/>
  <c r="AN78" i="5"/>
  <c r="AN76" i="5"/>
  <c r="AN74" i="5"/>
  <c r="AN72" i="5"/>
  <c r="AN70" i="5"/>
  <c r="AN68" i="5"/>
  <c r="AN66" i="5"/>
  <c r="AN64" i="5"/>
  <c r="AN62" i="5"/>
  <c r="AN60" i="5"/>
  <c r="AN58" i="5"/>
  <c r="AN56" i="5"/>
  <c r="AN54" i="5"/>
  <c r="AN52" i="5"/>
  <c r="AN50" i="5"/>
  <c r="AN48" i="5"/>
  <c r="AN46" i="5"/>
  <c r="AN44" i="5"/>
  <c r="AN42" i="5"/>
  <c r="AN71" i="5"/>
  <c r="AN55" i="5"/>
  <c r="AN85" i="5"/>
  <c r="AN69" i="5"/>
  <c r="AN53" i="5"/>
  <c r="AN47" i="5"/>
  <c r="AN32" i="5"/>
  <c r="AN28" i="5"/>
  <c r="AN24" i="5"/>
  <c r="AN83" i="5"/>
  <c r="AN67" i="5"/>
  <c r="AN20" i="5"/>
  <c r="AN18" i="5"/>
  <c r="AN16" i="5"/>
  <c r="AN14" i="5"/>
  <c r="AN12" i="5"/>
  <c r="AN10" i="5"/>
  <c r="AN8" i="5"/>
  <c r="AN6" i="5"/>
  <c r="AN157" i="5"/>
  <c r="AN81" i="5"/>
  <c r="AN65" i="5"/>
  <c r="AN31" i="5"/>
  <c r="AN27" i="5"/>
  <c r="AN23" i="5"/>
  <c r="AN75" i="5"/>
  <c r="AN59" i="5"/>
  <c r="AN19" i="5"/>
  <c r="AN17" i="5"/>
  <c r="AN15" i="5"/>
  <c r="AN13" i="5"/>
  <c r="AN11" i="5"/>
  <c r="AN9" i="5"/>
  <c r="AN7" i="5"/>
  <c r="AN57" i="5"/>
  <c r="AN26" i="5"/>
  <c r="AN21" i="5"/>
  <c r="AN61" i="5"/>
  <c r="AN29" i="5"/>
  <c r="AN156" i="5"/>
  <c r="AN79" i="5"/>
  <c r="AN43" i="5"/>
  <c r="AN22" i="5"/>
  <c r="AN77" i="5"/>
  <c r="AN49" i="5"/>
  <c r="AN51" i="5"/>
  <c r="AN73" i="5"/>
  <c r="AN25" i="5"/>
  <c r="AN63" i="5"/>
  <c r="AN45" i="5"/>
  <c r="AN33" i="5"/>
  <c r="AN30" i="5"/>
  <c r="AU80" i="5"/>
  <c r="AW80" i="5" s="1"/>
  <c r="AU95" i="5"/>
  <c r="AW95" i="5" s="1"/>
  <c r="AU91" i="5"/>
  <c r="AW91" i="5" s="1"/>
  <c r="AU92" i="5"/>
  <c r="AW92" i="5" s="1"/>
  <c r="AU51" i="5"/>
  <c r="AW51" i="5" s="1"/>
  <c r="AU37" i="5"/>
  <c r="AW37" i="5" s="1"/>
  <c r="AU36" i="5"/>
  <c r="AW36" i="5" s="1"/>
  <c r="AU72" i="5"/>
  <c r="AW72" i="5" s="1"/>
  <c r="AU64" i="5"/>
  <c r="AW64" i="5" s="1"/>
  <c r="AU60" i="5"/>
  <c r="AW60" i="5" s="1"/>
  <c r="AU19" i="5"/>
  <c r="AW19" i="5" s="1"/>
  <c r="AU56" i="5"/>
  <c r="AW56" i="5" s="1"/>
  <c r="AU39" i="5"/>
  <c r="AW39" i="5" s="1"/>
  <c r="AU35" i="5"/>
  <c r="AW35" i="5" s="1"/>
  <c r="AU30" i="5"/>
  <c r="AW30" i="5" s="1"/>
  <c r="AU16" i="5"/>
  <c r="AW16" i="5" s="1"/>
  <c r="AU12" i="5"/>
  <c r="AW12" i="5" s="1"/>
  <c r="AU27" i="5"/>
  <c r="AW27" i="5" s="1"/>
  <c r="AU24" i="5"/>
  <c r="AW24" i="5" s="1"/>
  <c r="AU52" i="5"/>
  <c r="AW52" i="5" s="1"/>
  <c r="AU45" i="5"/>
  <c r="AW45" i="5" s="1"/>
  <c r="AU43" i="5"/>
  <c r="AW43" i="5" s="1"/>
  <c r="AN5" i="5"/>
  <c r="AU31" i="5"/>
  <c r="AW31" i="5" s="1"/>
  <c r="AU44" i="5"/>
  <c r="AW44" i="5" s="1"/>
  <c r="AU46" i="5"/>
  <c r="AW46" i="5" s="1"/>
  <c r="AU38" i="5"/>
  <c r="AW38" i="5" s="1"/>
  <c r="AU32" i="5"/>
  <c r="AW32" i="5" s="1"/>
  <c r="AU21" i="5"/>
  <c r="AW21" i="5" s="1"/>
  <c r="AU14" i="5"/>
  <c r="AW14" i="5" s="1"/>
  <c r="AU23" i="5"/>
  <c r="AW23" i="5" s="1"/>
  <c r="AU20" i="5"/>
  <c r="AW20" i="5" s="1"/>
  <c r="AU17" i="5"/>
  <c r="AW17" i="5" s="1"/>
  <c r="AU13" i="5"/>
  <c r="AW13" i="5" s="1"/>
  <c r="AU8" i="5"/>
  <c r="AW8" i="5" s="1"/>
  <c r="AU26" i="5"/>
  <c r="AW26" i="5" s="1"/>
  <c r="AU28" i="5"/>
  <c r="AW28" i="5" s="1"/>
  <c r="AU48" i="5"/>
  <c r="AW48" i="5" s="1"/>
  <c r="AU34" i="5"/>
  <c r="AW34" i="5" s="1"/>
  <c r="AU41" i="5"/>
  <c r="AW41" i="5" s="1"/>
  <c r="AU76" i="5"/>
  <c r="AW76" i="5" s="1"/>
  <c r="AU15" i="5"/>
  <c r="AW15" i="5" s="1"/>
  <c r="AU47" i="5"/>
  <c r="AW47" i="5" s="1"/>
  <c r="AU29" i="5"/>
  <c r="AW29" i="5" s="1"/>
  <c r="AU97" i="5"/>
  <c r="AW97" i="5" s="1"/>
  <c r="AU106" i="5"/>
  <c r="AW106" i="5" s="1"/>
  <c r="AU89" i="5"/>
  <c r="AW89" i="5" s="1"/>
  <c r="AU18" i="5"/>
  <c r="AW18" i="5" s="1"/>
  <c r="AU25" i="5"/>
  <c r="AW25" i="5" s="1"/>
  <c r="AU5" i="5"/>
  <c r="AU53" i="5"/>
  <c r="AW53" i="5" s="1"/>
  <c r="AU105" i="5"/>
  <c r="AW105" i="5" s="1"/>
  <c r="AU22" i="5"/>
  <c r="AW22" i="5" s="1"/>
  <c r="AU42" i="5"/>
  <c r="AW42" i="5" s="1"/>
  <c r="AU40" i="5"/>
  <c r="AW40" i="5" s="1"/>
  <c r="AU6" i="5"/>
  <c r="AW6" i="5" s="1"/>
  <c r="AU54" i="5"/>
  <c r="AW54" i="5" s="1"/>
  <c r="AU11" i="5"/>
  <c r="AW11" i="5" s="1"/>
  <c r="AU9" i="5"/>
  <c r="AW9" i="5" s="1"/>
  <c r="AU78" i="5"/>
  <c r="AW78" i="5" s="1"/>
  <c r="AU49" i="5"/>
  <c r="AW49" i="5" s="1"/>
  <c r="AU7" i="5"/>
  <c r="AW7" i="5" s="1"/>
  <c r="AU33" i="5"/>
  <c r="AW33" i="5" s="1"/>
  <c r="AU50" i="5"/>
  <c r="AW50" i="5" s="1"/>
  <c r="AU10" i="5"/>
  <c r="AW10" i="5" s="1"/>
  <c r="AU85" i="5"/>
  <c r="AW85" i="5" s="1"/>
  <c r="AU88" i="5"/>
  <c r="AW88" i="5" s="1"/>
  <c r="AU66" i="5"/>
  <c r="AW66" i="5" s="1"/>
  <c r="AU68" i="5"/>
  <c r="AW68" i="5" s="1"/>
  <c r="AU102" i="5"/>
  <c r="AW102" i="5" s="1"/>
  <c r="AU69" i="5"/>
  <c r="AW69" i="5" s="1"/>
  <c r="AU77" i="5"/>
  <c r="AW77" i="5" s="1"/>
  <c r="AU94" i="5"/>
  <c r="AW94" i="5" s="1"/>
  <c r="AU82" i="5"/>
  <c r="AW82" i="5" s="1"/>
  <c r="AU75" i="5"/>
  <c r="AW75" i="5" s="1"/>
  <c r="T6" i="1"/>
  <c r="AU59" i="5"/>
  <c r="AW59" i="5" s="1"/>
  <c r="AU61" i="5"/>
  <c r="AW61" i="5" s="1"/>
  <c r="AU81" i="5"/>
  <c r="AW81" i="5" s="1"/>
  <c r="AU63" i="5"/>
  <c r="AW63" i="5" s="1"/>
  <c r="AU74" i="5"/>
  <c r="AW74" i="5" s="1"/>
  <c r="AU87" i="5"/>
  <c r="AW87" i="5" s="1"/>
  <c r="AU57" i="5"/>
  <c r="AW57" i="5" s="1"/>
  <c r="AU99" i="5"/>
  <c r="AW99" i="5" s="1"/>
  <c r="AU98" i="5"/>
  <c r="AW98" i="5" s="1"/>
  <c r="AU70" i="5"/>
  <c r="AW70" i="5" s="1"/>
  <c r="AU103" i="5"/>
  <c r="AW103" i="5" s="1"/>
  <c r="AU93" i="5"/>
  <c r="AW93" i="5" s="1"/>
  <c r="AU55" i="5"/>
  <c r="AW55" i="5" s="1"/>
  <c r="AU84" i="5"/>
  <c r="AW84" i="5" s="1"/>
  <c r="AU96" i="5"/>
  <c r="AW96" i="5" s="1"/>
  <c r="AU107" i="5"/>
  <c r="AW107" i="5" s="1"/>
  <c r="AU79" i="5"/>
  <c r="AW79" i="5" s="1"/>
  <c r="AU73" i="5"/>
  <c r="AW73" i="5" s="1"/>
  <c r="AU108" i="5"/>
  <c r="AW108" i="5" s="1"/>
  <c r="AU62" i="5"/>
  <c r="AW62" i="5" s="1"/>
  <c r="AU71" i="5"/>
  <c r="AW71" i="5" s="1"/>
  <c r="AU67" i="5"/>
  <c r="AW67" i="5" s="1"/>
  <c r="AU65" i="5"/>
  <c r="AW65" i="5" s="1"/>
  <c r="AU83" i="5"/>
  <c r="AW83" i="5" s="1"/>
  <c r="AU101" i="5"/>
  <c r="AW101" i="5" s="1"/>
  <c r="AU104" i="5"/>
  <c r="AW104" i="5" s="1"/>
  <c r="AU100" i="5"/>
  <c r="AW100" i="5" s="1"/>
  <c r="AU90" i="5"/>
  <c r="AW90" i="5" s="1"/>
  <c r="AU86" i="5"/>
  <c r="AW86" i="5" s="1"/>
  <c r="AU58" i="5"/>
  <c r="AW58" i="5" s="1"/>
  <c r="BB27" i="5"/>
  <c r="BB54" i="5"/>
  <c r="BB51" i="5"/>
  <c r="BB56" i="5"/>
  <c r="AK204" i="5"/>
  <c r="AK163" i="5"/>
  <c r="AK162" i="5"/>
  <c r="AK161" i="5"/>
  <c r="AK160" i="5"/>
  <c r="AK159" i="5"/>
  <c r="AK158" i="5"/>
  <c r="AK157" i="5"/>
  <c r="AK156" i="5"/>
  <c r="AK155" i="5"/>
  <c r="AK154" i="5"/>
  <c r="AK153" i="5"/>
  <c r="AK152" i="5"/>
  <c r="AK151" i="5"/>
  <c r="AK150" i="5"/>
  <c r="AK149" i="5"/>
  <c r="AK148" i="5"/>
  <c r="AK147" i="5"/>
  <c r="AK146" i="5"/>
  <c r="AK145" i="5"/>
  <c r="AK144" i="5"/>
  <c r="AK143" i="5"/>
  <c r="AK142" i="5"/>
  <c r="AK141" i="5"/>
  <c r="AK140" i="5"/>
  <c r="AK139" i="5"/>
  <c r="AK138" i="5"/>
  <c r="AK137" i="5"/>
  <c r="AK136" i="5"/>
  <c r="AK196" i="5"/>
  <c r="AK188" i="5"/>
  <c r="AK180" i="5"/>
  <c r="AK172" i="5"/>
  <c r="AK164" i="5"/>
  <c r="AK203" i="5"/>
  <c r="AK195" i="5"/>
  <c r="AK187" i="5"/>
  <c r="AK179" i="5"/>
  <c r="AK171" i="5"/>
  <c r="AK202" i="5"/>
  <c r="AK194" i="5"/>
  <c r="AK186" i="5"/>
  <c r="AK178" i="5"/>
  <c r="AK170" i="5"/>
  <c r="AK201" i="5"/>
  <c r="AK193" i="5"/>
  <c r="AK185" i="5"/>
  <c r="AK177" i="5"/>
  <c r="AK169" i="5"/>
  <c r="AK198" i="5"/>
  <c r="AK190" i="5"/>
  <c r="AK182" i="5"/>
  <c r="AK174" i="5"/>
  <c r="AK166" i="5"/>
  <c r="AK191" i="5"/>
  <c r="AK165" i="5"/>
  <c r="AK200" i="5"/>
  <c r="AK167" i="5"/>
  <c r="AK135" i="5"/>
  <c r="AK133" i="5"/>
  <c r="AK131" i="5"/>
  <c r="AK129" i="5"/>
  <c r="AK127" i="5"/>
  <c r="AK125" i="5"/>
  <c r="AK123" i="5"/>
  <c r="AK121" i="5"/>
  <c r="AK119" i="5"/>
  <c r="AK117" i="5"/>
  <c r="AK115" i="5"/>
  <c r="AK113" i="5"/>
  <c r="AK111" i="5"/>
  <c r="AK109" i="5"/>
  <c r="AK107" i="5"/>
  <c r="AK181" i="5"/>
  <c r="AK176" i="5"/>
  <c r="AK90" i="5"/>
  <c r="AK183" i="5"/>
  <c r="AK175" i="5"/>
  <c r="AK92" i="5"/>
  <c r="AK88" i="5"/>
  <c r="AK168" i="5"/>
  <c r="AK124" i="5"/>
  <c r="AK110" i="5"/>
  <c r="AK105" i="5"/>
  <c r="AK97" i="5"/>
  <c r="AK91" i="5"/>
  <c r="AK199" i="5"/>
  <c r="AK192" i="5"/>
  <c r="AK122" i="5"/>
  <c r="AK112" i="5"/>
  <c r="AK104" i="5"/>
  <c r="AK96" i="5"/>
  <c r="AK85" i="5"/>
  <c r="AK83" i="5"/>
  <c r="AK81" i="5"/>
  <c r="AK79" i="5"/>
  <c r="AK77" i="5"/>
  <c r="AK75" i="5"/>
  <c r="AK73" i="5"/>
  <c r="AK71" i="5"/>
  <c r="AK69" i="5"/>
  <c r="AK67" i="5"/>
  <c r="AK65" i="5"/>
  <c r="AK63" i="5"/>
  <c r="AK61" i="5"/>
  <c r="AK59" i="5"/>
  <c r="AK57" i="5"/>
  <c r="AK55" i="5"/>
  <c r="AK53" i="5"/>
  <c r="AK51" i="5"/>
  <c r="AK49" i="5"/>
  <c r="AK47" i="5"/>
  <c r="AK45" i="5"/>
  <c r="AK43" i="5"/>
  <c r="AK173" i="5"/>
  <c r="AK120" i="5"/>
  <c r="AK114" i="5"/>
  <c r="AK103" i="5"/>
  <c r="AK95" i="5"/>
  <c r="AK87" i="5"/>
  <c r="AK197" i="5"/>
  <c r="AK134" i="5"/>
  <c r="AK116" i="5"/>
  <c r="AK102" i="5"/>
  <c r="AK94" i="5"/>
  <c r="AK41" i="5"/>
  <c r="AK40" i="5"/>
  <c r="AK39" i="5"/>
  <c r="AK189" i="5"/>
  <c r="AK128" i="5"/>
  <c r="AK99" i="5"/>
  <c r="AK108" i="5"/>
  <c r="AK80" i="5"/>
  <c r="AK64" i="5"/>
  <c r="AK52" i="5"/>
  <c r="AK46" i="5"/>
  <c r="AK33" i="5"/>
  <c r="AK29" i="5"/>
  <c r="AK25" i="5"/>
  <c r="AK21" i="5"/>
  <c r="AK19" i="5"/>
  <c r="AK17" i="5"/>
  <c r="AK15" i="5"/>
  <c r="AK13" i="5"/>
  <c r="AK11" i="5"/>
  <c r="AK9" i="5"/>
  <c r="AK7" i="5"/>
  <c r="AK98" i="5"/>
  <c r="AK93" i="5"/>
  <c r="AK89" i="5"/>
  <c r="AK78" i="5"/>
  <c r="AK62" i="5"/>
  <c r="AK100" i="5"/>
  <c r="AK76" i="5"/>
  <c r="AK60" i="5"/>
  <c r="AK32" i="5"/>
  <c r="AK28" i="5"/>
  <c r="AK24" i="5"/>
  <c r="AK184" i="5"/>
  <c r="AK132" i="5"/>
  <c r="AK118" i="5"/>
  <c r="AK74" i="5"/>
  <c r="AK58" i="5"/>
  <c r="AK50" i="5"/>
  <c r="AK44" i="5"/>
  <c r="AK126" i="5"/>
  <c r="AK106" i="5"/>
  <c r="AK101" i="5"/>
  <c r="AK84" i="5"/>
  <c r="AK68" i="5"/>
  <c r="AK42" i="5"/>
  <c r="AK38" i="5"/>
  <c r="AK37" i="5"/>
  <c r="AK36" i="5"/>
  <c r="AK35" i="5"/>
  <c r="AK34" i="5"/>
  <c r="AK30" i="5"/>
  <c r="AK26" i="5"/>
  <c r="AK22" i="5"/>
  <c r="AK130" i="5"/>
  <c r="AK66" i="5"/>
  <c r="AK56" i="5"/>
  <c r="AK48" i="5"/>
  <c r="AK18" i="5"/>
  <c r="AK8" i="5"/>
  <c r="AK70" i="5"/>
  <c r="AK27" i="5"/>
  <c r="AK12" i="5"/>
  <c r="Q32" i="5"/>
  <c r="AK82" i="5"/>
  <c r="AK72" i="5"/>
  <c r="AK31" i="5"/>
  <c r="AK20" i="5"/>
  <c r="AK10" i="5"/>
  <c r="AK86" i="5"/>
  <c r="AK14" i="5"/>
  <c r="AK16" i="5"/>
  <c r="Q31" i="5"/>
  <c r="AK6" i="5"/>
  <c r="AK54" i="5"/>
  <c r="AK23" i="5"/>
  <c r="AV35" i="5"/>
  <c r="AX35" i="5" s="1"/>
  <c r="AV30" i="5"/>
  <c r="AX30" i="5" s="1"/>
  <c r="AV11" i="5"/>
  <c r="AX11" i="5" s="1"/>
  <c r="AV43" i="5"/>
  <c r="AX43" i="5" s="1"/>
  <c r="AV27" i="5"/>
  <c r="AX27" i="5" s="1"/>
  <c r="AV54" i="5"/>
  <c r="AX54" i="5" s="1"/>
  <c r="AV50" i="5"/>
  <c r="AX50" i="5" s="1"/>
  <c r="AV23" i="5"/>
  <c r="AX23" i="5" s="1"/>
  <c r="AV47" i="5"/>
  <c r="AX47" i="5" s="1"/>
  <c r="AV46" i="5"/>
  <c r="AX46" i="5" s="1"/>
  <c r="AV38" i="5"/>
  <c r="AX38" i="5" s="1"/>
  <c r="AK5" i="5"/>
  <c r="AV51" i="5"/>
  <c r="AX51" i="5" s="1"/>
  <c r="AV48" i="5"/>
  <c r="AX48" i="5" s="1"/>
  <c r="AV37" i="5"/>
  <c r="AX37" i="5" s="1"/>
  <c r="AV22" i="5"/>
  <c r="AX22" i="5" s="1"/>
  <c r="AV10" i="5"/>
  <c r="AX10" i="5" s="1"/>
  <c r="AV19" i="5"/>
  <c r="AX19" i="5" s="1"/>
  <c r="AV29" i="5"/>
  <c r="AX29" i="5" s="1"/>
  <c r="AV6" i="5"/>
  <c r="AV39" i="5"/>
  <c r="AX39" i="5" s="1"/>
  <c r="AV7" i="5"/>
  <c r="AX7" i="5" s="1"/>
  <c r="AV18" i="5"/>
  <c r="AX18" i="5" s="1"/>
  <c r="AV15" i="5"/>
  <c r="AX15" i="5" s="1"/>
  <c r="AV13" i="5"/>
  <c r="AX13" i="5" s="1"/>
  <c r="AV21" i="5"/>
  <c r="AX21" i="5" s="1"/>
  <c r="AV45" i="5"/>
  <c r="AX45" i="5" s="1"/>
  <c r="AV42" i="5"/>
  <c r="AX42" i="5" s="1"/>
  <c r="AV33" i="5"/>
  <c r="AX33" i="5" s="1"/>
  <c r="AV26" i="5"/>
  <c r="AX26" i="5" s="1"/>
  <c r="AV34" i="5"/>
  <c r="AX34" i="5" s="1"/>
  <c r="AV14" i="5"/>
  <c r="AX14" i="5" s="1"/>
  <c r="AV31" i="5"/>
  <c r="AX31" i="5" s="1"/>
  <c r="AV32" i="5"/>
  <c r="AX32" i="5" s="1"/>
  <c r="AV53" i="5"/>
  <c r="AX53" i="5" s="1"/>
  <c r="AV65" i="5"/>
  <c r="AX65" i="5" s="1"/>
  <c r="AV57" i="5"/>
  <c r="AX57" i="5" s="1"/>
  <c r="AV40" i="5"/>
  <c r="AX40" i="5" s="1"/>
  <c r="AV68" i="5"/>
  <c r="AX68" i="5" s="1"/>
  <c r="AV72" i="5"/>
  <c r="AX72" i="5" s="1"/>
  <c r="AV71" i="5"/>
  <c r="AX71" i="5" s="1"/>
  <c r="AV69" i="5"/>
  <c r="AX69" i="5" s="1"/>
  <c r="AV66" i="5"/>
  <c r="AX66" i="5" s="1"/>
  <c r="AV78" i="5"/>
  <c r="AX78" i="5" s="1"/>
  <c r="AV80" i="5"/>
  <c r="AX80" i="5" s="1"/>
  <c r="AV108" i="5"/>
  <c r="AX108" i="5" s="1"/>
  <c r="AV9" i="5"/>
  <c r="AX9" i="5" s="1"/>
  <c r="AV16" i="5"/>
  <c r="AX16" i="5" s="1"/>
  <c r="AV60" i="5"/>
  <c r="AX60" i="5" s="1"/>
  <c r="AV102" i="5"/>
  <c r="AX102" i="5" s="1"/>
  <c r="AV81" i="5"/>
  <c r="AX81" i="5" s="1"/>
  <c r="AV98" i="5"/>
  <c r="AX98" i="5" s="1"/>
  <c r="AV75" i="5"/>
  <c r="AX75" i="5" s="1"/>
  <c r="AV99" i="5"/>
  <c r="AX99" i="5" s="1"/>
  <c r="AV94" i="5"/>
  <c r="AX94" i="5" s="1"/>
  <c r="AV86" i="5"/>
  <c r="AX86" i="5" s="1"/>
  <c r="AV104" i="5"/>
  <c r="AX104" i="5" s="1"/>
  <c r="AV90" i="5"/>
  <c r="AX90" i="5" s="1"/>
  <c r="AV56" i="5"/>
  <c r="AX56" i="5" s="1"/>
  <c r="AV55" i="5"/>
  <c r="AX55" i="5" s="1"/>
  <c r="AV59" i="5"/>
  <c r="AX59" i="5" s="1"/>
  <c r="AV100" i="5"/>
  <c r="AX100" i="5" s="1"/>
  <c r="AV85" i="5"/>
  <c r="AX85" i="5" s="1"/>
  <c r="AV44" i="5"/>
  <c r="AX44" i="5" s="1"/>
  <c r="AV89" i="5"/>
  <c r="AX89" i="5" s="1"/>
  <c r="AV79" i="5"/>
  <c r="AX79" i="5" s="1"/>
  <c r="AV105" i="5"/>
  <c r="AX105" i="5" s="1"/>
  <c r="AV83" i="5"/>
  <c r="AX83" i="5" s="1"/>
  <c r="AV36" i="5"/>
  <c r="AX36" i="5" s="1"/>
  <c r="AV52" i="5"/>
  <c r="AX52" i="5" s="1"/>
  <c r="AV24" i="5"/>
  <c r="AX24" i="5" s="1"/>
  <c r="AV17" i="5"/>
  <c r="AX17" i="5" s="1"/>
  <c r="AV91" i="5"/>
  <c r="AX91" i="5" s="1"/>
  <c r="T8" i="1"/>
  <c r="AV77" i="5"/>
  <c r="AX77" i="5" s="1"/>
  <c r="AV28" i="5"/>
  <c r="AX28" i="5" s="1"/>
  <c r="AV107" i="5"/>
  <c r="AX107" i="5" s="1"/>
  <c r="AV87" i="5"/>
  <c r="AX87" i="5" s="1"/>
  <c r="AV96" i="5"/>
  <c r="AX96" i="5" s="1"/>
  <c r="AV84" i="5"/>
  <c r="AX84" i="5" s="1"/>
  <c r="AV93" i="5"/>
  <c r="AX93" i="5" s="1"/>
  <c r="AV12" i="5"/>
  <c r="AX12" i="5" s="1"/>
  <c r="AV49" i="5"/>
  <c r="AX49" i="5" s="1"/>
  <c r="AV74" i="5"/>
  <c r="AX74" i="5" s="1"/>
  <c r="AV58" i="5"/>
  <c r="AX58" i="5" s="1"/>
  <c r="AV88" i="5"/>
  <c r="AX88" i="5" s="1"/>
  <c r="AV92" i="5"/>
  <c r="AX92" i="5" s="1"/>
  <c r="AV103" i="5"/>
  <c r="AX103" i="5" s="1"/>
  <c r="AV106" i="5"/>
  <c r="AX106" i="5" s="1"/>
  <c r="AV76" i="5"/>
  <c r="AX76" i="5" s="1"/>
  <c r="AV82" i="5"/>
  <c r="AX82" i="5" s="1"/>
  <c r="AV95" i="5"/>
  <c r="AX95" i="5" s="1"/>
  <c r="AV67" i="5"/>
  <c r="AX67" i="5" s="1"/>
  <c r="AV25" i="5"/>
  <c r="AX25" i="5" s="1"/>
  <c r="AV97" i="5"/>
  <c r="AX97" i="5" s="1"/>
  <c r="AV63" i="5"/>
  <c r="AX63" i="5" s="1"/>
  <c r="AV61" i="5"/>
  <c r="AX61" i="5" s="1"/>
  <c r="AV101" i="5"/>
  <c r="AX101" i="5" s="1"/>
  <c r="AV73" i="5"/>
  <c r="AX73" i="5" s="1"/>
  <c r="AV62" i="5"/>
  <c r="AX62" i="5" s="1"/>
  <c r="AV20" i="5"/>
  <c r="AX20" i="5" s="1"/>
  <c r="AV64" i="5"/>
  <c r="AX64" i="5" s="1"/>
  <c r="AV41" i="5"/>
  <c r="AX41" i="5" s="1"/>
  <c r="AV70" i="5"/>
  <c r="AX70" i="5" s="1"/>
  <c r="BJ52" i="5"/>
  <c r="BC187" i="5"/>
  <c r="BJ21" i="5"/>
  <c r="BM94" i="5"/>
  <c r="BD140" i="5"/>
  <c r="CB127" i="5"/>
  <c r="BJ90" i="5"/>
  <c r="BB32" i="5"/>
  <c r="BG73" i="5"/>
  <c r="CB118" i="5"/>
  <c r="BC64" i="5"/>
  <c r="BB17" i="5"/>
  <c r="BC95" i="5"/>
  <c r="BC86" i="5"/>
  <c r="BJ64" i="5"/>
  <c r="BJ92" i="5"/>
  <c r="BM81" i="5"/>
  <c r="BG79" i="5"/>
  <c r="BY144" i="5"/>
  <c r="BC146" i="5"/>
  <c r="BB80" i="5"/>
  <c r="BC185" i="5"/>
  <c r="BM82" i="5"/>
  <c r="BP62" i="5"/>
  <c r="BG82" i="5"/>
  <c r="BG91" i="5"/>
  <c r="BC179" i="5"/>
  <c r="BP77" i="5"/>
  <c r="BM59" i="5"/>
  <c r="BP68" i="5"/>
  <c r="BP71" i="5"/>
  <c r="BC77" i="5"/>
  <c r="BD181" i="5"/>
  <c r="BC188" i="5"/>
  <c r="BD145" i="5"/>
  <c r="BG62" i="5"/>
  <c r="BD141" i="5"/>
  <c r="BJ31" i="5"/>
  <c r="CB128" i="5"/>
  <c r="BG87" i="5"/>
  <c r="BC73" i="5"/>
  <c r="BD192" i="5"/>
  <c r="BC108" i="5"/>
  <c r="BC168" i="5"/>
  <c r="BM61" i="5"/>
  <c r="CB132" i="5"/>
  <c r="BB66" i="5"/>
  <c r="BB100" i="5"/>
  <c r="BC101" i="5"/>
  <c r="BB76" i="5"/>
  <c r="BM56" i="5"/>
  <c r="BD117" i="5"/>
  <c r="BC111" i="5"/>
  <c r="BC133" i="5"/>
  <c r="BG81" i="5"/>
  <c r="BG66" i="5"/>
  <c r="BC97" i="5"/>
  <c r="BG98" i="5"/>
  <c r="BC106" i="5"/>
  <c r="BM87" i="5"/>
  <c r="BM85" i="5"/>
  <c r="BC195" i="5"/>
  <c r="BD120" i="5"/>
  <c r="BY128" i="5"/>
  <c r="BB49" i="5"/>
  <c r="BB91" i="5"/>
  <c r="BJ97" i="5"/>
  <c r="CB134" i="5"/>
  <c r="BD131" i="5"/>
  <c r="BP85" i="5"/>
  <c r="BG72" i="5"/>
  <c r="BD186" i="5"/>
  <c r="BC186" i="5"/>
  <c r="BB108" i="5"/>
  <c r="BB104" i="5"/>
  <c r="BB48" i="5"/>
  <c r="BJ98" i="5"/>
  <c r="BJ33" i="5"/>
  <c r="BC189" i="5"/>
  <c r="BB89" i="5"/>
  <c r="BP57" i="5"/>
  <c r="BG96" i="5"/>
  <c r="BP86" i="5"/>
  <c r="BP67" i="5"/>
  <c r="BC147" i="5"/>
  <c r="BC103" i="5"/>
  <c r="BM68" i="5"/>
  <c r="BP61" i="5"/>
  <c r="BD178" i="5"/>
  <c r="BP88" i="5"/>
  <c r="BD184" i="5"/>
  <c r="BG60" i="5"/>
  <c r="BM70" i="5"/>
  <c r="BB77" i="5"/>
  <c r="BB69" i="5"/>
  <c r="BB53" i="5"/>
  <c r="BB79" i="5"/>
  <c r="BB26" i="5"/>
  <c r="BB39" i="5"/>
  <c r="BB14" i="5"/>
  <c r="BC137" i="5"/>
  <c r="BD116" i="5"/>
  <c r="BD148" i="5"/>
  <c r="BJ79" i="5"/>
  <c r="BD123" i="5"/>
  <c r="BP58" i="5"/>
  <c r="BP38" i="5"/>
  <c r="BP52" i="5"/>
  <c r="BJ96" i="5"/>
  <c r="BB16" i="5"/>
  <c r="BD126" i="5"/>
  <c r="CB136" i="5"/>
  <c r="BJ102" i="5"/>
  <c r="BC149" i="5"/>
  <c r="CB122" i="5"/>
  <c r="CB121" i="5"/>
  <c r="BP60" i="5"/>
  <c r="BJ58" i="5"/>
  <c r="BP51" i="5"/>
  <c r="BB71" i="5"/>
  <c r="BB93" i="5"/>
  <c r="BC193" i="5"/>
  <c r="BC57" i="5"/>
  <c r="BJ60" i="5"/>
  <c r="BC170" i="5"/>
  <c r="BC190" i="5"/>
  <c r="BP40" i="5"/>
  <c r="BM66" i="5"/>
  <c r="BC76" i="5"/>
  <c r="BM67" i="5"/>
  <c r="BM80" i="5"/>
  <c r="BP25" i="5"/>
  <c r="BJ51" i="5"/>
  <c r="BD119" i="5"/>
  <c r="BJ59" i="5"/>
  <c r="BJ103" i="5"/>
  <c r="BD164" i="5"/>
  <c r="BP84" i="5"/>
  <c r="BD122" i="5"/>
  <c r="BD134" i="5"/>
  <c r="BB97" i="5"/>
  <c r="BB59" i="5"/>
  <c r="BB38" i="5"/>
  <c r="BB61" i="5"/>
  <c r="BB40" i="5"/>
  <c r="BC138" i="5"/>
  <c r="BP22" i="5"/>
  <c r="BD149" i="5"/>
  <c r="BJ19" i="5"/>
  <c r="BG97" i="5"/>
  <c r="BM72" i="5"/>
  <c r="BM86" i="5"/>
  <c r="BY129" i="5"/>
  <c r="BJ84" i="5"/>
  <c r="BP36" i="5"/>
  <c r="AV8" i="5"/>
  <c r="AX8" i="5" s="1"/>
  <c r="BC157" i="5"/>
  <c r="BB98" i="5"/>
  <c r="BJ82" i="5"/>
  <c r="BP49" i="5"/>
  <c r="BD124" i="5"/>
  <c r="BC83" i="5"/>
  <c r="BJ93" i="5"/>
  <c r="BC161" i="5"/>
  <c r="BB110" i="5"/>
  <c r="BD180" i="5"/>
  <c r="BJ17" i="5"/>
  <c r="BD147" i="5"/>
  <c r="BJ81" i="5"/>
  <c r="BP94" i="5"/>
  <c r="AS110" i="5"/>
  <c r="AA111" i="5"/>
  <c r="BD170" i="5"/>
  <c r="BD173" i="5"/>
  <c r="BS39" i="5" l="1"/>
  <c r="BS32" i="5"/>
  <c r="BS73" i="5"/>
  <c r="BS10" i="5"/>
  <c r="BS47" i="5"/>
  <c r="BS70" i="5"/>
  <c r="BS25" i="5"/>
  <c r="BS105" i="5"/>
  <c r="BS100" i="5"/>
  <c r="BS8" i="5"/>
  <c r="BS29" i="5"/>
  <c r="BS33" i="5"/>
  <c r="BS95" i="5"/>
  <c r="BS17" i="5"/>
  <c r="BS101" i="5"/>
  <c r="BS90" i="5"/>
  <c r="BS51" i="5"/>
  <c r="BS62" i="5"/>
  <c r="BS54" i="5"/>
  <c r="BS12" i="5"/>
  <c r="CB9" i="5"/>
  <c r="BS74" i="5"/>
  <c r="BS92" i="5"/>
  <c r="BS79" i="5"/>
  <c r="BS80" i="5"/>
  <c r="BS16" i="5"/>
  <c r="BS44" i="5"/>
  <c r="BS75" i="5"/>
  <c r="BS89" i="5"/>
  <c r="BS83" i="5"/>
  <c r="BS38" i="5"/>
  <c r="BS69" i="5"/>
  <c r="BS87" i="5"/>
  <c r="BS86" i="5"/>
  <c r="BS60" i="5"/>
  <c r="BS85" i="5"/>
  <c r="BS107" i="5"/>
  <c r="BS93" i="5"/>
  <c r="BS98" i="5"/>
  <c r="BS36" i="5"/>
  <c r="BS21" i="5"/>
  <c r="BS81" i="5"/>
  <c r="BS61" i="5"/>
  <c r="BS49" i="5"/>
  <c r="BS63" i="5"/>
  <c r="BD113" i="5"/>
  <c r="BS91" i="5"/>
  <c r="BS104" i="5"/>
  <c r="BS68" i="5"/>
  <c r="BS42" i="5"/>
  <c r="BS23" i="5"/>
  <c r="BS82" i="5"/>
  <c r="BS71" i="5"/>
  <c r="BS31" i="5"/>
  <c r="BS30" i="5"/>
  <c r="BS55" i="5"/>
  <c r="BS56" i="5"/>
  <c r="BS14" i="5"/>
  <c r="BS15" i="5"/>
  <c r="BS40" i="5"/>
  <c r="BP12" i="5"/>
  <c r="BS97" i="5"/>
  <c r="BS57" i="5"/>
  <c r="BS96" i="5"/>
  <c r="BS26" i="5"/>
  <c r="BS41" i="5"/>
  <c r="BS94" i="5"/>
  <c r="BS53" i="5"/>
  <c r="BP14" i="5"/>
  <c r="BS13" i="5"/>
  <c r="BS76" i="5"/>
  <c r="BS99" i="5"/>
  <c r="BP21" i="5"/>
  <c r="BS78" i="5"/>
  <c r="BS11" i="5"/>
  <c r="BS77" i="5"/>
  <c r="BS66" i="5"/>
  <c r="BS67" i="5"/>
  <c r="BS37" i="5"/>
  <c r="BS7" i="5"/>
  <c r="BV80" i="5"/>
  <c r="BV43" i="5"/>
  <c r="BS9" i="5"/>
  <c r="BS24" i="5"/>
  <c r="BS52" i="5"/>
  <c r="BS106" i="5"/>
  <c r="BS72" i="5"/>
  <c r="BS58" i="5"/>
  <c r="BS45" i="5"/>
  <c r="BS18" i="5"/>
  <c r="BS48" i="5"/>
  <c r="BV92" i="5"/>
  <c r="BS22" i="5"/>
  <c r="BV76" i="5"/>
  <c r="BV60" i="5"/>
  <c r="BV85" i="5"/>
  <c r="BY118" i="5"/>
  <c r="BD114" i="5"/>
  <c r="BS43" i="5"/>
  <c r="BS19" i="5"/>
  <c r="BS64" i="5"/>
  <c r="BS46" i="5"/>
  <c r="BS50" i="5"/>
  <c r="BS65" i="5"/>
  <c r="BY26" i="5"/>
  <c r="BS84" i="5"/>
  <c r="BP16" i="5"/>
  <c r="BS59" i="5"/>
  <c r="CB112" i="5"/>
  <c r="BS35" i="5"/>
  <c r="BY117" i="5"/>
  <c r="BS34" i="5"/>
  <c r="CB108" i="5"/>
  <c r="BP8" i="5"/>
  <c r="BD112" i="5"/>
  <c r="BV100" i="5"/>
  <c r="CB87" i="5"/>
  <c r="BP9" i="5"/>
  <c r="BV7" i="5"/>
  <c r="BP17" i="5"/>
  <c r="BV42" i="5"/>
  <c r="CB74" i="5"/>
  <c r="BV32" i="5"/>
  <c r="BV38" i="5"/>
  <c r="BV26" i="5"/>
  <c r="BV10" i="5"/>
  <c r="CB26" i="5"/>
  <c r="CB110" i="5"/>
  <c r="BP11" i="5"/>
  <c r="BV88" i="5"/>
  <c r="CB113" i="5"/>
  <c r="BV79" i="5"/>
  <c r="BP10" i="5"/>
  <c r="BP15" i="5"/>
  <c r="BP20" i="5"/>
  <c r="CB114" i="5"/>
  <c r="BP19" i="5"/>
  <c r="BY82" i="5"/>
  <c r="BY20" i="5"/>
  <c r="CB81" i="5"/>
  <c r="CB39" i="5"/>
  <c r="BV73" i="5"/>
  <c r="BY83" i="5"/>
  <c r="CB65" i="5"/>
  <c r="BY60" i="5"/>
  <c r="BV61" i="5"/>
  <c r="BV55" i="5"/>
  <c r="BV31" i="5"/>
  <c r="BY98" i="5"/>
  <c r="BV78" i="5"/>
  <c r="BV9" i="5"/>
  <c r="BY24" i="5"/>
  <c r="CB53" i="5"/>
  <c r="BY74" i="5"/>
  <c r="BY53" i="5"/>
  <c r="BV68" i="5"/>
  <c r="CB97" i="5"/>
  <c r="CB70" i="5"/>
  <c r="BV30" i="5"/>
  <c r="BY120" i="5"/>
  <c r="BY119" i="5"/>
  <c r="BV40" i="5"/>
  <c r="CB96" i="5"/>
  <c r="BD62" i="5"/>
  <c r="CB11" i="5"/>
  <c r="CB111" i="5"/>
  <c r="CB56" i="5"/>
  <c r="CB89" i="5"/>
  <c r="BY42" i="5"/>
  <c r="CB57" i="5"/>
  <c r="BV18" i="5"/>
  <c r="BD18" i="5"/>
  <c r="BY25" i="5"/>
  <c r="BV35" i="5"/>
  <c r="BY105" i="5"/>
  <c r="CB69" i="5"/>
  <c r="BY93" i="5"/>
  <c r="BV51" i="5"/>
  <c r="BV16" i="5"/>
  <c r="CB10" i="5"/>
  <c r="BV57" i="5"/>
  <c r="BY7" i="5"/>
  <c r="BV13" i="5"/>
  <c r="CB94" i="5"/>
  <c r="BV49" i="5"/>
  <c r="BY108" i="5"/>
  <c r="BY109" i="5"/>
  <c r="BY30" i="5"/>
  <c r="BV75" i="5"/>
  <c r="BP7" i="5"/>
  <c r="BP13" i="5"/>
  <c r="BV27" i="5"/>
  <c r="BY8" i="5"/>
  <c r="CB55" i="5"/>
  <c r="BV24" i="5"/>
  <c r="BV12" i="5"/>
  <c r="CB84" i="5"/>
  <c r="BY43" i="5"/>
  <c r="BY113" i="5"/>
  <c r="CB91" i="5"/>
  <c r="BY58" i="5"/>
  <c r="CB33" i="5"/>
  <c r="BY80" i="5"/>
  <c r="BV28" i="5"/>
  <c r="BV64" i="5"/>
  <c r="BV29" i="5"/>
  <c r="BY39" i="5"/>
  <c r="BY47" i="5"/>
  <c r="BY71" i="5"/>
  <c r="BV96" i="5"/>
  <c r="BY38" i="5"/>
  <c r="CB25" i="5"/>
  <c r="CB21" i="5"/>
  <c r="CB44" i="5"/>
  <c r="CB105" i="5"/>
  <c r="CB13" i="5"/>
  <c r="BY70" i="5"/>
  <c r="BP18" i="5"/>
  <c r="CB14" i="5"/>
  <c r="CB85" i="5"/>
  <c r="CB62" i="5"/>
  <c r="BY41" i="5"/>
  <c r="CB58" i="5"/>
  <c r="CB93" i="5"/>
  <c r="CB59" i="5"/>
  <c r="BY44" i="5"/>
  <c r="BV81" i="5"/>
  <c r="BV99" i="5"/>
  <c r="BV94" i="5"/>
  <c r="BV101" i="5"/>
  <c r="CB17" i="5"/>
  <c r="BY66" i="5"/>
  <c r="BY19" i="5"/>
  <c r="BY21" i="5"/>
  <c r="BV70" i="5"/>
  <c r="BY35" i="5"/>
  <c r="BD96" i="5"/>
  <c r="BY23" i="5"/>
  <c r="BV77" i="5"/>
  <c r="BY96" i="5"/>
  <c r="BY75" i="5"/>
  <c r="BY101" i="5"/>
  <c r="CB31" i="5"/>
  <c r="BV17" i="5"/>
  <c r="BD25" i="5"/>
  <c r="CB30" i="5"/>
  <c r="BV48" i="5"/>
  <c r="CB72" i="5"/>
  <c r="BV33" i="5"/>
  <c r="CB54" i="5"/>
  <c r="BV46" i="5"/>
  <c r="BV8" i="5"/>
  <c r="CB50" i="5"/>
  <c r="BV22" i="5"/>
  <c r="CB100" i="5"/>
  <c r="BV63" i="5"/>
  <c r="BV59" i="5"/>
  <c r="BY45" i="5"/>
  <c r="BY81" i="5"/>
  <c r="BV23" i="5"/>
  <c r="BY59" i="5"/>
  <c r="BV65" i="5"/>
  <c r="BY90" i="5"/>
  <c r="CB16" i="5"/>
  <c r="CB40" i="5"/>
  <c r="CB83" i="5"/>
  <c r="CB101" i="5"/>
  <c r="BV84" i="5"/>
  <c r="CB88" i="5"/>
  <c r="BY111" i="5"/>
  <c r="CB90" i="5"/>
  <c r="BY18" i="5"/>
  <c r="BY102" i="5"/>
  <c r="BY103" i="5"/>
  <c r="BY77" i="5"/>
  <c r="BY79" i="5"/>
  <c r="BV62" i="5"/>
  <c r="BY72" i="5"/>
  <c r="BY34" i="5"/>
  <c r="BY49" i="5"/>
  <c r="BY95" i="5"/>
  <c r="BY87" i="5"/>
  <c r="BV37" i="5"/>
  <c r="BY10" i="5"/>
  <c r="CB98" i="5"/>
  <c r="CB76" i="5"/>
  <c r="BD58" i="5"/>
  <c r="BV36" i="5"/>
  <c r="BY55" i="5"/>
  <c r="BY65" i="5"/>
  <c r="BY110" i="5"/>
  <c r="BY78" i="5"/>
  <c r="BY11" i="5"/>
  <c r="BD76" i="5"/>
  <c r="BY51" i="5"/>
  <c r="BD42" i="5"/>
  <c r="CB92" i="5"/>
  <c r="CA205" i="5"/>
  <c r="W30" i="1" s="1"/>
  <c r="BV58" i="5"/>
  <c r="CB20" i="5"/>
  <c r="BY13" i="5"/>
  <c r="BY31" i="5"/>
  <c r="BY73" i="5"/>
  <c r="CB104" i="5"/>
  <c r="BY33" i="5"/>
  <c r="BV97" i="5"/>
  <c r="BV39" i="5"/>
  <c r="BY6" i="5"/>
  <c r="BV5" i="5"/>
  <c r="BY29" i="5"/>
  <c r="BY15" i="5"/>
  <c r="BY50" i="5"/>
  <c r="BY46" i="5"/>
  <c r="BY84" i="5"/>
  <c r="CB95" i="5"/>
  <c r="BV20" i="5"/>
  <c r="BY22" i="5"/>
  <c r="CB36" i="5"/>
  <c r="BY52" i="5"/>
  <c r="BV69" i="5"/>
  <c r="BV54" i="5"/>
  <c r="CB73" i="5"/>
  <c r="CB67" i="5"/>
  <c r="BY48" i="5"/>
  <c r="BD38" i="5"/>
  <c r="CB23" i="5"/>
  <c r="BD16" i="5"/>
  <c r="BY14" i="5"/>
  <c r="BY99" i="5"/>
  <c r="CB99" i="5"/>
  <c r="BV104" i="5"/>
  <c r="BY116" i="5"/>
  <c r="BY16" i="5"/>
  <c r="CB18" i="5"/>
  <c r="BY106" i="5"/>
  <c r="BY57" i="5"/>
  <c r="CB41" i="5"/>
  <c r="BY85" i="5"/>
  <c r="BY67" i="5"/>
  <c r="CB47" i="5"/>
  <c r="BV103" i="5"/>
  <c r="BV83" i="5"/>
  <c r="CB28" i="5"/>
  <c r="BY61" i="5"/>
  <c r="BY89" i="5"/>
  <c r="CB102" i="5"/>
  <c r="BY12" i="5"/>
  <c r="CB66" i="5"/>
  <c r="BD86" i="5"/>
  <c r="BD106" i="5"/>
  <c r="BY97" i="5"/>
  <c r="BY9" i="5"/>
  <c r="BV56" i="5"/>
  <c r="CB48" i="5"/>
  <c r="BY69" i="5"/>
  <c r="CB77" i="5"/>
  <c r="BV19" i="5"/>
  <c r="CB46" i="5"/>
  <c r="BY104" i="5"/>
  <c r="BY17" i="5"/>
  <c r="BD105" i="5"/>
  <c r="CB43" i="5"/>
  <c r="BV21" i="5"/>
  <c r="BV98" i="5"/>
  <c r="BY115" i="5"/>
  <c r="CB75" i="5"/>
  <c r="CB86" i="5"/>
  <c r="BV86" i="5"/>
  <c r="BY36" i="5"/>
  <c r="BV102" i="5"/>
  <c r="BY32" i="5"/>
  <c r="CB71" i="5"/>
  <c r="BV67" i="5"/>
  <c r="BY94" i="5"/>
  <c r="BV89" i="5"/>
  <c r="BV87" i="5"/>
  <c r="BV25" i="5"/>
  <c r="BD94" i="5"/>
  <c r="CB37" i="5"/>
  <c r="BY64" i="5"/>
  <c r="BV95" i="5"/>
  <c r="CB52" i="5"/>
  <c r="BX205" i="5"/>
  <c r="BY201" i="5" s="1"/>
  <c r="BY37" i="5"/>
  <c r="BV90" i="5"/>
  <c r="CB34" i="5"/>
  <c r="CB107" i="5"/>
  <c r="CB32" i="5"/>
  <c r="CB82" i="5"/>
  <c r="CB42" i="5"/>
  <c r="BY107" i="5"/>
  <c r="BV34" i="5"/>
  <c r="BY56" i="5"/>
  <c r="CB64" i="5"/>
  <c r="CB68" i="5"/>
  <c r="BY86" i="5"/>
  <c r="BV71" i="5"/>
  <c r="CB7" i="5"/>
  <c r="BY40" i="5"/>
  <c r="BV66" i="5"/>
  <c r="CB103" i="5"/>
  <c r="CB38" i="5"/>
  <c r="BY112" i="5"/>
  <c r="BD91" i="5"/>
  <c r="BD65" i="5"/>
  <c r="BY76" i="5"/>
  <c r="BV44" i="5"/>
  <c r="BV14" i="5"/>
  <c r="CB12" i="5"/>
  <c r="BV15" i="5"/>
  <c r="CB109" i="5"/>
  <c r="CB79" i="5"/>
  <c r="BY92" i="5"/>
  <c r="CB106" i="5"/>
  <c r="BY100" i="5"/>
  <c r="BV50" i="5"/>
  <c r="BY91" i="5"/>
  <c r="BV72" i="5"/>
  <c r="BD60" i="5"/>
  <c r="BV52" i="5"/>
  <c r="CB63" i="5"/>
  <c r="CB61" i="5"/>
  <c r="BY88" i="5"/>
  <c r="CB6" i="5"/>
  <c r="BV93" i="5"/>
  <c r="CB19" i="5"/>
  <c r="BV11" i="5"/>
  <c r="BV74" i="5"/>
  <c r="BY63" i="5"/>
  <c r="CB27" i="5"/>
  <c r="CB5" i="5"/>
  <c r="CB29" i="5"/>
  <c r="CB22" i="5"/>
  <c r="CB51" i="5"/>
  <c r="CB49" i="5"/>
  <c r="BD23" i="5"/>
  <c r="BY54" i="5"/>
  <c r="BY114" i="5"/>
  <c r="BY27" i="5"/>
  <c r="BV82" i="5"/>
  <c r="BD49" i="5"/>
  <c r="BY28" i="5"/>
  <c r="BV45" i="5"/>
  <c r="BV41" i="5"/>
  <c r="BY62" i="5"/>
  <c r="CB80" i="5"/>
  <c r="BD111" i="5"/>
  <c r="CB78" i="5"/>
  <c r="BV91" i="5"/>
  <c r="BD15" i="5"/>
  <c r="CB35" i="5"/>
  <c r="BV6" i="5"/>
  <c r="CB8" i="5"/>
  <c r="BV47" i="5"/>
  <c r="CB60" i="5"/>
  <c r="CB24" i="5"/>
  <c r="BV53" i="5"/>
  <c r="CB45" i="5"/>
  <c r="CB15" i="5"/>
  <c r="BY68" i="5"/>
  <c r="BR109" i="5"/>
  <c r="BD83" i="5"/>
  <c r="BD37" i="5"/>
  <c r="AT111" i="5"/>
  <c r="AI112" i="5"/>
  <c r="BD98" i="5"/>
  <c r="BD40" i="5"/>
  <c r="BD71" i="5"/>
  <c r="BD69" i="5"/>
  <c r="BD32" i="5"/>
  <c r="BD103" i="5"/>
  <c r="BD44" i="5"/>
  <c r="BD21" i="5"/>
  <c r="BD20" i="5"/>
  <c r="BJ12" i="5"/>
  <c r="BD29" i="5"/>
  <c r="BD88" i="5"/>
  <c r="BD34" i="5"/>
  <c r="BD61" i="5"/>
  <c r="BD77" i="5"/>
  <c r="BD17" i="5"/>
  <c r="BD45" i="5"/>
  <c r="BD22" i="5"/>
  <c r="BD92" i="5"/>
  <c r="BD99" i="5"/>
  <c r="BD81" i="5"/>
  <c r="BD85" i="5"/>
  <c r="BJ7" i="5"/>
  <c r="BJ9" i="5"/>
  <c r="BJ11" i="5"/>
  <c r="BJ8" i="5"/>
  <c r="BJ6" i="5"/>
  <c r="BJ10" i="5"/>
  <c r="BD55" i="5"/>
  <c r="BD67" i="5"/>
  <c r="BD63" i="5"/>
  <c r="BD84" i="5"/>
  <c r="BD56" i="5"/>
  <c r="BU109" i="5"/>
  <c r="BD72" i="5"/>
  <c r="BD64" i="5"/>
  <c r="BD31" i="5"/>
  <c r="BD33" i="5"/>
  <c r="BD75" i="5"/>
  <c r="BD36" i="5"/>
  <c r="BN110" i="5"/>
  <c r="BO110" i="5" s="1"/>
  <c r="BP97" i="5" s="1"/>
  <c r="AV110" i="5"/>
  <c r="AX110" i="5" s="1"/>
  <c r="BH110" i="5"/>
  <c r="BI110" i="5" s="1"/>
  <c r="BD97" i="5"/>
  <c r="BD26" i="5"/>
  <c r="BD66" i="5"/>
  <c r="BD109" i="5"/>
  <c r="BD47" i="5"/>
  <c r="BD68" i="5"/>
  <c r="BD90" i="5"/>
  <c r="BD52" i="5"/>
  <c r="BD95" i="5"/>
  <c r="BD14" i="5"/>
  <c r="BD39" i="5"/>
  <c r="BF109" i="5"/>
  <c r="BD70" i="5"/>
  <c r="BD50" i="5"/>
  <c r="BD41" i="5"/>
  <c r="AS111" i="5"/>
  <c r="AA112" i="5"/>
  <c r="BD89" i="5"/>
  <c r="AL204" i="5"/>
  <c r="AL203" i="5"/>
  <c r="AL195" i="5"/>
  <c r="AL187" i="5"/>
  <c r="AL179" i="5"/>
  <c r="AL171" i="5"/>
  <c r="AL202" i="5"/>
  <c r="AL194" i="5"/>
  <c r="AL186" i="5"/>
  <c r="AL178" i="5"/>
  <c r="AL170" i="5"/>
  <c r="AL163" i="5"/>
  <c r="AL161" i="5"/>
  <c r="AL159" i="5"/>
  <c r="AL157" i="5"/>
  <c r="AL155" i="5"/>
  <c r="AL153" i="5"/>
  <c r="AL151" i="5"/>
  <c r="AL149" i="5"/>
  <c r="AL147" i="5"/>
  <c r="AL201" i="5"/>
  <c r="AL193" i="5"/>
  <c r="AL185" i="5"/>
  <c r="AL177" i="5"/>
  <c r="AL169" i="5"/>
  <c r="AL144" i="5"/>
  <c r="AL140" i="5"/>
  <c r="AL136" i="5"/>
  <c r="AL200" i="5"/>
  <c r="AL192" i="5"/>
  <c r="AL184" i="5"/>
  <c r="AL176" i="5"/>
  <c r="AL168" i="5"/>
  <c r="AL197" i="5"/>
  <c r="AL189" i="5"/>
  <c r="AL181" i="5"/>
  <c r="AL173" i="5"/>
  <c r="AL165" i="5"/>
  <c r="AL146" i="5"/>
  <c r="AL142" i="5"/>
  <c r="AL138" i="5"/>
  <c r="AL198" i="5"/>
  <c r="AL172" i="5"/>
  <c r="AL167" i="5"/>
  <c r="AL160" i="5"/>
  <c r="AL135" i="5"/>
  <c r="AL133" i="5"/>
  <c r="AL131" i="5"/>
  <c r="AL129" i="5"/>
  <c r="AL127" i="5"/>
  <c r="AL125" i="5"/>
  <c r="AL123" i="5"/>
  <c r="AL121" i="5"/>
  <c r="AL119" i="5"/>
  <c r="AL174" i="5"/>
  <c r="AL141" i="5"/>
  <c r="AL188" i="5"/>
  <c r="AL183" i="5"/>
  <c r="AL148" i="5"/>
  <c r="AL145" i="5"/>
  <c r="AL86" i="5"/>
  <c r="AL85" i="5"/>
  <c r="AL84" i="5"/>
  <c r="AL83" i="5"/>
  <c r="AL82" i="5"/>
  <c r="AL81" i="5"/>
  <c r="AL80" i="5"/>
  <c r="AL79" i="5"/>
  <c r="AL78" i="5"/>
  <c r="AL77" i="5"/>
  <c r="AL76" i="5"/>
  <c r="AL75" i="5"/>
  <c r="AL74" i="5"/>
  <c r="AL73" i="5"/>
  <c r="AL72" i="5"/>
  <c r="AL71" i="5"/>
  <c r="AL70" i="5"/>
  <c r="AL69" i="5"/>
  <c r="AL68" i="5"/>
  <c r="AL67" i="5"/>
  <c r="AL66" i="5"/>
  <c r="AL65" i="5"/>
  <c r="AL64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46" i="5"/>
  <c r="AL45" i="5"/>
  <c r="AL44" i="5"/>
  <c r="AL43" i="5"/>
  <c r="AL42" i="5"/>
  <c r="AL190" i="5"/>
  <c r="AL164" i="5"/>
  <c r="AL162" i="5"/>
  <c r="AL150" i="5"/>
  <c r="AL137" i="5"/>
  <c r="AL182" i="5"/>
  <c r="AL156" i="5"/>
  <c r="AL139" i="5"/>
  <c r="AL199" i="5"/>
  <c r="AL122" i="5"/>
  <c r="AL112" i="5"/>
  <c r="AL111" i="5"/>
  <c r="AL104" i="5"/>
  <c r="AL96" i="5"/>
  <c r="AL180" i="5"/>
  <c r="AL120" i="5"/>
  <c r="AL114" i="5"/>
  <c r="AL113" i="5"/>
  <c r="AL103" i="5"/>
  <c r="AL95" i="5"/>
  <c r="AL87" i="5"/>
  <c r="AL166" i="5"/>
  <c r="AL134" i="5"/>
  <c r="AL116" i="5"/>
  <c r="AL115" i="5"/>
  <c r="AL102" i="5"/>
  <c r="AL94" i="5"/>
  <c r="AL90" i="5"/>
  <c r="AL41" i="5"/>
  <c r="AL40" i="5"/>
  <c r="AL39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7" i="5"/>
  <c r="AL16" i="5"/>
  <c r="AL15" i="5"/>
  <c r="AL14" i="5"/>
  <c r="AL13" i="5"/>
  <c r="AL12" i="5"/>
  <c r="AL11" i="5"/>
  <c r="AL10" i="5"/>
  <c r="AL9" i="5"/>
  <c r="AL8" i="5"/>
  <c r="AL7" i="5"/>
  <c r="AL6" i="5"/>
  <c r="AL191" i="5"/>
  <c r="AL158" i="5"/>
  <c r="AL152" i="5"/>
  <c r="AL132" i="5"/>
  <c r="AL118" i="5"/>
  <c r="AL117" i="5"/>
  <c r="AL101" i="5"/>
  <c r="AL93" i="5"/>
  <c r="AL154" i="5"/>
  <c r="AL143" i="5"/>
  <c r="AL126" i="5"/>
  <c r="AL108" i="5"/>
  <c r="AL107" i="5"/>
  <c r="AL106" i="5"/>
  <c r="AL98" i="5"/>
  <c r="AL175" i="5"/>
  <c r="AL89" i="5"/>
  <c r="AL124" i="5"/>
  <c r="AL105" i="5"/>
  <c r="AL100" i="5"/>
  <c r="AL91" i="5"/>
  <c r="AL128" i="5"/>
  <c r="AL110" i="5"/>
  <c r="AL196" i="5"/>
  <c r="AL130" i="5"/>
  <c r="AL109" i="5"/>
  <c r="AL92" i="5"/>
  <c r="AL97" i="5"/>
  <c r="AL88" i="5"/>
  <c r="AL99" i="5"/>
  <c r="AL5" i="5"/>
  <c r="BD46" i="5"/>
  <c r="BQ110" i="5"/>
  <c r="BE110" i="5"/>
  <c r="BT110" i="5"/>
  <c r="BU110" i="5" s="1"/>
  <c r="BK110" i="5"/>
  <c r="BL110" i="5" s="1"/>
  <c r="AU110" i="5"/>
  <c r="AW110" i="5" s="1"/>
  <c r="BD110" i="5"/>
  <c r="BD79" i="5"/>
  <c r="BD108" i="5"/>
  <c r="AX6" i="5"/>
  <c r="AM202" i="5"/>
  <c r="AM194" i="5"/>
  <c r="AM186" i="5"/>
  <c r="AM178" i="5"/>
  <c r="AM170" i="5"/>
  <c r="AM163" i="5"/>
  <c r="AM201" i="5"/>
  <c r="AM193" i="5"/>
  <c r="AM185" i="5"/>
  <c r="AM177" i="5"/>
  <c r="AM169" i="5"/>
  <c r="AM144" i="5"/>
  <c r="AM200" i="5"/>
  <c r="AM192" i="5"/>
  <c r="AM184" i="5"/>
  <c r="AM176" i="5"/>
  <c r="AM168" i="5"/>
  <c r="AM199" i="5"/>
  <c r="AM191" i="5"/>
  <c r="AM183" i="5"/>
  <c r="AM175" i="5"/>
  <c r="AM167" i="5"/>
  <c r="AM196" i="5"/>
  <c r="AM188" i="5"/>
  <c r="AM180" i="5"/>
  <c r="AM172" i="5"/>
  <c r="AM164" i="5"/>
  <c r="AM179" i="5"/>
  <c r="AM174" i="5"/>
  <c r="AM161" i="5"/>
  <c r="AM141" i="5"/>
  <c r="AM138" i="5"/>
  <c r="AM181" i="5"/>
  <c r="AM148" i="5"/>
  <c r="AM147" i="5"/>
  <c r="AM146" i="5"/>
  <c r="AM145" i="5"/>
  <c r="AM195" i="5"/>
  <c r="AM190" i="5"/>
  <c r="AM162" i="5"/>
  <c r="AM150" i="5"/>
  <c r="AM149" i="5"/>
  <c r="AM137" i="5"/>
  <c r="AM91" i="5"/>
  <c r="AM87" i="5"/>
  <c r="AM197" i="5"/>
  <c r="AM171" i="5"/>
  <c r="AM166" i="5"/>
  <c r="AM152" i="5"/>
  <c r="AM151" i="5"/>
  <c r="AM143" i="5"/>
  <c r="AM140" i="5"/>
  <c r="AM134" i="5"/>
  <c r="AM132" i="5"/>
  <c r="AM130" i="5"/>
  <c r="AM128" i="5"/>
  <c r="AM126" i="5"/>
  <c r="AM124" i="5"/>
  <c r="AM122" i="5"/>
  <c r="AM120" i="5"/>
  <c r="AM189" i="5"/>
  <c r="AM158" i="5"/>
  <c r="AM157" i="5"/>
  <c r="AM142" i="5"/>
  <c r="AM89" i="5"/>
  <c r="AM187" i="5"/>
  <c r="AM159" i="5"/>
  <c r="AM156" i="5"/>
  <c r="AM153" i="5"/>
  <c r="AM131" i="5"/>
  <c r="AM114" i="5"/>
  <c r="AM113" i="5"/>
  <c r="AM103" i="5"/>
  <c r="AM95" i="5"/>
  <c r="AM85" i="5"/>
  <c r="AM83" i="5"/>
  <c r="AM81" i="5"/>
  <c r="AM79" i="5"/>
  <c r="AM77" i="5"/>
  <c r="AM75" i="5"/>
  <c r="AM73" i="5"/>
  <c r="AM71" i="5"/>
  <c r="AM69" i="5"/>
  <c r="AM67" i="5"/>
  <c r="AM65" i="5"/>
  <c r="AM63" i="5"/>
  <c r="AM61" i="5"/>
  <c r="AM59" i="5"/>
  <c r="AM57" i="5"/>
  <c r="AM55" i="5"/>
  <c r="AM53" i="5"/>
  <c r="AM51" i="5"/>
  <c r="AM49" i="5"/>
  <c r="AM47" i="5"/>
  <c r="AM45" i="5"/>
  <c r="AM43" i="5"/>
  <c r="AM173" i="5"/>
  <c r="AM129" i="5"/>
  <c r="AM116" i="5"/>
  <c r="AM115" i="5"/>
  <c r="AM102" i="5"/>
  <c r="AM94" i="5"/>
  <c r="AM90" i="5"/>
  <c r="AM41" i="5"/>
  <c r="AM40" i="5"/>
  <c r="AM39" i="5"/>
  <c r="AM38" i="5"/>
  <c r="AM37" i="5"/>
  <c r="AM36" i="5"/>
  <c r="AM35" i="5"/>
  <c r="AM34" i="5"/>
  <c r="AM33" i="5"/>
  <c r="AM32" i="5"/>
  <c r="AM31" i="5"/>
  <c r="AM30" i="5"/>
  <c r="AM29" i="5"/>
  <c r="AM28" i="5"/>
  <c r="AM27" i="5"/>
  <c r="AM26" i="5"/>
  <c r="AM25" i="5"/>
  <c r="AM24" i="5"/>
  <c r="AM23" i="5"/>
  <c r="AM22" i="5"/>
  <c r="AM21" i="5"/>
  <c r="AM204" i="5"/>
  <c r="AM198" i="5"/>
  <c r="AM136" i="5"/>
  <c r="AM127" i="5"/>
  <c r="AM118" i="5"/>
  <c r="AM117" i="5"/>
  <c r="AM101" i="5"/>
  <c r="AM93" i="5"/>
  <c r="AM155" i="5"/>
  <c r="AM125" i="5"/>
  <c r="AM100" i="5"/>
  <c r="AM182" i="5"/>
  <c r="AM139" i="5"/>
  <c r="AM135" i="5"/>
  <c r="AM119" i="5"/>
  <c r="AM110" i="5"/>
  <c r="AM109" i="5"/>
  <c r="AM105" i="5"/>
  <c r="AM97" i="5"/>
  <c r="AM88" i="5"/>
  <c r="AM160" i="5"/>
  <c r="AM98" i="5"/>
  <c r="AM78" i="5"/>
  <c r="AM62" i="5"/>
  <c r="AM76" i="5"/>
  <c r="AM60" i="5"/>
  <c r="AM203" i="5"/>
  <c r="AM133" i="5"/>
  <c r="AM123" i="5"/>
  <c r="AM107" i="5"/>
  <c r="AM74" i="5"/>
  <c r="AM58" i="5"/>
  <c r="AM50" i="5"/>
  <c r="AM44" i="5"/>
  <c r="AM72" i="5"/>
  <c r="AM56" i="5"/>
  <c r="AM20" i="5"/>
  <c r="AM18" i="5"/>
  <c r="AM16" i="5"/>
  <c r="AM14" i="5"/>
  <c r="AM12" i="5"/>
  <c r="AM10" i="5"/>
  <c r="AM8" i="5"/>
  <c r="AM6" i="5"/>
  <c r="AM154" i="5"/>
  <c r="AM121" i="5"/>
  <c r="AM82" i="5"/>
  <c r="AM66" i="5"/>
  <c r="AM48" i="5"/>
  <c r="AM11" i="5"/>
  <c r="AM96" i="5"/>
  <c r="AM80" i="5"/>
  <c r="AM70" i="5"/>
  <c r="AM46" i="5"/>
  <c r="AM15" i="5"/>
  <c r="AM108" i="5"/>
  <c r="AM84" i="5"/>
  <c r="AM19" i="5"/>
  <c r="AM104" i="5"/>
  <c r="AM86" i="5"/>
  <c r="AM42" i="5"/>
  <c r="AM7" i="5"/>
  <c r="AM165" i="5"/>
  <c r="AM111" i="5"/>
  <c r="AM17" i="5"/>
  <c r="AM106" i="5"/>
  <c r="AM52" i="5"/>
  <c r="AM99" i="5"/>
  <c r="AM54" i="5"/>
  <c r="AM13" i="5"/>
  <c r="AM68" i="5"/>
  <c r="AM92" i="5"/>
  <c r="AM112" i="5"/>
  <c r="AM9" i="5"/>
  <c r="AM64" i="5"/>
  <c r="AM5" i="5"/>
  <c r="BD27" i="5"/>
  <c r="BD43" i="5"/>
  <c r="BD78" i="5"/>
  <c r="BD101" i="5"/>
  <c r="BB205" i="5"/>
  <c r="W37" i="1" s="1"/>
  <c r="BD12" i="5"/>
  <c r="BD11" i="5"/>
  <c r="BD10" i="5"/>
  <c r="BD7" i="5"/>
  <c r="BD9" i="5"/>
  <c r="BD6" i="5"/>
  <c r="BD8" i="5"/>
  <c r="BD74" i="5"/>
  <c r="BD82" i="5"/>
  <c r="BD87" i="5"/>
  <c r="BD73" i="5"/>
  <c r="BD59" i="5"/>
  <c r="BD48" i="5"/>
  <c r="BD100" i="5"/>
  <c r="BD51" i="5"/>
  <c r="BD35" i="5"/>
  <c r="BD104" i="5"/>
  <c r="BD54" i="5"/>
  <c r="BD93" i="5"/>
  <c r="BD53" i="5"/>
  <c r="BD80" i="5"/>
  <c r="AW5" i="5"/>
  <c r="AW205" i="5" s="1"/>
  <c r="BD19" i="5"/>
  <c r="BD24" i="5"/>
  <c r="BD28" i="5"/>
  <c r="BY202" i="5"/>
  <c r="BD102" i="5"/>
  <c r="BD30" i="5"/>
  <c r="BI109" i="5"/>
  <c r="BD57" i="5"/>
  <c r="BD13" i="5"/>
  <c r="BD107" i="5"/>
  <c r="BY199" i="5" l="1"/>
  <c r="BY193" i="5"/>
  <c r="BY203" i="5"/>
  <c r="BY194" i="5"/>
  <c r="BY197" i="5"/>
  <c r="W27" i="1"/>
  <c r="BY198" i="5"/>
  <c r="BY196" i="5"/>
  <c r="BY192" i="5"/>
  <c r="BY191" i="5"/>
  <c r="BY200" i="5"/>
  <c r="BY204" i="5"/>
  <c r="BY195" i="5"/>
  <c r="BG104" i="5"/>
  <c r="BR110" i="5"/>
  <c r="BS109" i="5" s="1"/>
  <c r="AT112" i="5"/>
  <c r="AI113" i="5"/>
  <c r="BJ105" i="5"/>
  <c r="BJ104" i="5"/>
  <c r="AS112" i="5"/>
  <c r="AA113" i="5"/>
  <c r="BV105" i="5"/>
  <c r="BV106" i="5"/>
  <c r="BS108" i="5"/>
  <c r="BM97" i="5"/>
  <c r="BT111" i="5"/>
  <c r="BE111" i="5"/>
  <c r="AU111" i="5"/>
  <c r="AW111" i="5" s="1"/>
  <c r="BK111" i="5"/>
  <c r="BL111" i="5" s="1"/>
  <c r="BQ111" i="5"/>
  <c r="BF110" i="5"/>
  <c r="BG105" i="5" s="1"/>
  <c r="AV111" i="5"/>
  <c r="BN111" i="5"/>
  <c r="BO111" i="5" s="1"/>
  <c r="BP98" i="5" s="1"/>
  <c r="BH111" i="5"/>
  <c r="AX111" i="5" l="1"/>
  <c r="AS113" i="5"/>
  <c r="AA114" i="5"/>
  <c r="AU112" i="5"/>
  <c r="AW112" i="5" s="1"/>
  <c r="BT112" i="5"/>
  <c r="BE112" i="5"/>
  <c r="BF112" i="5" s="1"/>
  <c r="BQ112" i="5"/>
  <c r="BK112" i="5"/>
  <c r="BL112" i="5" s="1"/>
  <c r="BM99" i="5" s="1"/>
  <c r="AT113" i="5"/>
  <c r="AI114" i="5"/>
  <c r="BI111" i="5"/>
  <c r="BU111" i="5"/>
  <c r="BF111" i="5"/>
  <c r="BG106" i="5" s="1"/>
  <c r="BR111" i="5"/>
  <c r="BM98" i="5"/>
  <c r="BH112" i="5"/>
  <c r="AV112" i="5"/>
  <c r="AX112" i="5" s="1"/>
  <c r="BN112" i="5"/>
  <c r="BO112" i="5" s="1"/>
  <c r="BG107" i="5" l="1"/>
  <c r="BH113" i="5"/>
  <c r="BI113" i="5" s="1"/>
  <c r="AV113" i="5"/>
  <c r="AX113" i="5" s="1"/>
  <c r="BN113" i="5"/>
  <c r="BO113" i="5" s="1"/>
  <c r="BP100" i="5" s="1"/>
  <c r="AS114" i="5"/>
  <c r="AA115" i="5"/>
  <c r="BV107" i="5"/>
  <c r="AT114" i="5"/>
  <c r="AI115" i="5"/>
  <c r="BP99" i="5"/>
  <c r="BJ106" i="5"/>
  <c r="BI112" i="5"/>
  <c r="BJ107" i="5" s="1"/>
  <c r="BQ113" i="5"/>
  <c r="AU113" i="5"/>
  <c r="BT113" i="5"/>
  <c r="BU113" i="5" s="1"/>
  <c r="BE113" i="5"/>
  <c r="BK113" i="5"/>
  <c r="BL113" i="5" s="1"/>
  <c r="BS110" i="5"/>
  <c r="BU112" i="5"/>
  <c r="BR112" i="5"/>
  <c r="BS111" i="5" s="1"/>
  <c r="BJ108" i="5" l="1"/>
  <c r="BV109" i="5"/>
  <c r="AT115" i="5"/>
  <c r="AI116" i="5"/>
  <c r="BH114" i="5"/>
  <c r="AV114" i="5"/>
  <c r="BN114" i="5"/>
  <c r="BO114" i="5" s="1"/>
  <c r="BE114" i="5"/>
  <c r="BQ114" i="5"/>
  <c r="BT114" i="5"/>
  <c r="AU114" i="5"/>
  <c r="AW114" i="5" s="1"/>
  <c r="BK114" i="5"/>
  <c r="BL114" i="5" s="1"/>
  <c r="BM101" i="5" s="1"/>
  <c r="BF113" i="5"/>
  <c r="AS115" i="5"/>
  <c r="AA116" i="5"/>
  <c r="AW113" i="5"/>
  <c r="BR113" i="5"/>
  <c r="BV108" i="5"/>
  <c r="BM100" i="5"/>
  <c r="AS116" i="5" l="1"/>
  <c r="AA117" i="5"/>
  <c r="BU114" i="5"/>
  <c r="BS112" i="5"/>
  <c r="BQ115" i="5"/>
  <c r="BT115" i="5"/>
  <c r="BU115" i="5" s="1"/>
  <c r="AU115" i="5"/>
  <c r="BE115" i="5"/>
  <c r="BK115" i="5"/>
  <c r="BL115" i="5" s="1"/>
  <c r="BR114" i="5"/>
  <c r="BS113" i="5" s="1"/>
  <c r="BG108" i="5"/>
  <c r="AX114" i="5"/>
  <c r="BP101" i="5"/>
  <c r="BH115" i="5"/>
  <c r="AV115" i="5"/>
  <c r="AX115" i="5" s="1"/>
  <c r="BN115" i="5"/>
  <c r="BO115" i="5" s="1"/>
  <c r="BF114" i="5"/>
  <c r="AT116" i="5"/>
  <c r="AI117" i="5"/>
  <c r="BI114" i="5"/>
  <c r="BV111" i="5" l="1"/>
  <c r="BV110" i="5"/>
  <c r="BG109" i="5"/>
  <c r="BM102" i="5"/>
  <c r="AS117" i="5"/>
  <c r="AA118" i="5"/>
  <c r="BP102" i="5"/>
  <c r="AW115" i="5"/>
  <c r="AT117" i="5"/>
  <c r="AI118" i="5"/>
  <c r="BR115" i="5"/>
  <c r="BS114" i="5" s="1"/>
  <c r="BK116" i="5"/>
  <c r="BL116" i="5" s="1"/>
  <c r="AU116" i="5"/>
  <c r="AW116" i="5" s="1"/>
  <c r="BT116" i="5"/>
  <c r="BQ116" i="5"/>
  <c r="BE116" i="5"/>
  <c r="BF116" i="5" s="1"/>
  <c r="BJ109" i="5"/>
  <c r="BI115" i="5"/>
  <c r="BH116" i="5"/>
  <c r="AV116" i="5"/>
  <c r="AX116" i="5" s="1"/>
  <c r="BN116" i="5"/>
  <c r="BO116" i="5" s="1"/>
  <c r="BF115" i="5"/>
  <c r="BJ110" i="5" l="1"/>
  <c r="BG110" i="5"/>
  <c r="BG111" i="5"/>
  <c r="BN117" i="5"/>
  <c r="BO117" i="5" s="1"/>
  <c r="BH117" i="5"/>
  <c r="BI117" i="5" s="1"/>
  <c r="AV117" i="5"/>
  <c r="AX117" i="5" s="1"/>
  <c r="AS118" i="5"/>
  <c r="AA119" i="5"/>
  <c r="BP103" i="5"/>
  <c r="BT117" i="5"/>
  <c r="BK117" i="5"/>
  <c r="BL117" i="5" s="1"/>
  <c r="AU117" i="5"/>
  <c r="AW117" i="5" s="1"/>
  <c r="BE117" i="5"/>
  <c r="BQ117" i="5"/>
  <c r="BM103" i="5"/>
  <c r="AT118" i="5"/>
  <c r="AI119" i="5"/>
  <c r="BR116" i="5"/>
  <c r="BS115" i="5" s="1"/>
  <c r="BU116" i="5"/>
  <c r="BI116" i="5"/>
  <c r="BJ111" i="5" s="1"/>
  <c r="BR117" i="5" l="1"/>
  <c r="BS116" i="5" s="1"/>
  <c r="BJ112" i="5"/>
  <c r="BU117" i="5"/>
  <c r="AT119" i="5"/>
  <c r="AI120" i="5"/>
  <c r="BF117" i="5"/>
  <c r="AS119" i="5"/>
  <c r="AA120" i="5"/>
  <c r="BV112" i="5"/>
  <c r="BH118" i="5"/>
  <c r="BI118" i="5" s="1"/>
  <c r="AV118" i="5"/>
  <c r="AX118" i="5" s="1"/>
  <c r="BN118" i="5"/>
  <c r="BO118" i="5" s="1"/>
  <c r="BQ118" i="5"/>
  <c r="BT118" i="5"/>
  <c r="BK118" i="5"/>
  <c r="BL118" i="5" s="1"/>
  <c r="AU118" i="5"/>
  <c r="AW118" i="5" s="1"/>
  <c r="BE118" i="5"/>
  <c r="BM104" i="5"/>
  <c r="BP104" i="5"/>
  <c r="BV113" i="5" l="1"/>
  <c r="BR118" i="5"/>
  <c r="BS117" i="5" s="1"/>
  <c r="AS120" i="5"/>
  <c r="AA121" i="5"/>
  <c r="BJ113" i="5"/>
  <c r="BP105" i="5"/>
  <c r="BF118" i="5"/>
  <c r="BG113" i="5" s="1"/>
  <c r="AT120" i="5"/>
  <c r="AI121" i="5"/>
  <c r="BT119" i="5"/>
  <c r="BQ119" i="5"/>
  <c r="BK119" i="5"/>
  <c r="BL119" i="5" s="1"/>
  <c r="BE119" i="5"/>
  <c r="AU119" i="5"/>
  <c r="AW119" i="5" s="1"/>
  <c r="BG112" i="5"/>
  <c r="BU118" i="5"/>
  <c r="AV119" i="5"/>
  <c r="AX119" i="5" s="1"/>
  <c r="BH119" i="5"/>
  <c r="BI119" i="5" s="1"/>
  <c r="BJ114" i="5" s="1"/>
  <c r="BN119" i="5"/>
  <c r="BO119" i="5" s="1"/>
  <c r="BM105" i="5"/>
  <c r="BP106" i="5" l="1"/>
  <c r="BR119" i="5"/>
  <c r="BS118" i="5" s="1"/>
  <c r="BU119" i="5"/>
  <c r="BV115" i="5" s="1"/>
  <c r="BV114" i="5"/>
  <c r="AS121" i="5"/>
  <c r="AA122" i="5"/>
  <c r="AT121" i="5"/>
  <c r="AI122" i="5"/>
  <c r="BF119" i="5"/>
  <c r="BG114" i="5" s="1"/>
  <c r="BH120" i="5"/>
  <c r="BN120" i="5"/>
  <c r="BO120" i="5" s="1"/>
  <c r="AV120" i="5"/>
  <c r="AX120" i="5" s="1"/>
  <c r="BQ120" i="5"/>
  <c r="BE120" i="5"/>
  <c r="BT120" i="5"/>
  <c r="BU120" i="5" s="1"/>
  <c r="BK120" i="5"/>
  <c r="BL120" i="5" s="1"/>
  <c r="AU120" i="5"/>
  <c r="AW120" i="5" s="1"/>
  <c r="BM106" i="5"/>
  <c r="BN121" i="5" l="1"/>
  <c r="BO121" i="5" s="1"/>
  <c r="AV121" i="5"/>
  <c r="AX121" i="5" s="1"/>
  <c r="BH121" i="5"/>
  <c r="BI121" i="5" s="1"/>
  <c r="BR120" i="5"/>
  <c r="BS119" i="5" s="1"/>
  <c r="AS122" i="5"/>
  <c r="AA123" i="5"/>
  <c r="BI120" i="5"/>
  <c r="BE121" i="5"/>
  <c r="BK121" i="5"/>
  <c r="BL121" i="5" s="1"/>
  <c r="AU121" i="5"/>
  <c r="AW121" i="5" s="1"/>
  <c r="BT121" i="5"/>
  <c r="BU121" i="5" s="1"/>
  <c r="BV117" i="5" s="1"/>
  <c r="BQ121" i="5"/>
  <c r="AT122" i="5"/>
  <c r="AI123" i="5"/>
  <c r="BM107" i="5"/>
  <c r="BF121" i="5"/>
  <c r="BP107" i="5"/>
  <c r="BV116" i="5"/>
  <c r="BF120" i="5"/>
  <c r="BM108" i="5" l="1"/>
  <c r="AT123" i="5"/>
  <c r="AI124" i="5"/>
  <c r="BN122" i="5"/>
  <c r="BO122" i="5" s="1"/>
  <c r="AV122" i="5"/>
  <c r="AX122" i="5" s="1"/>
  <c r="BH122" i="5"/>
  <c r="BJ116" i="5"/>
  <c r="BJ115" i="5"/>
  <c r="BR121" i="5"/>
  <c r="BS120" i="5" s="1"/>
  <c r="AS123" i="5"/>
  <c r="AA124" i="5"/>
  <c r="BG116" i="5"/>
  <c r="BG115" i="5"/>
  <c r="BE122" i="5"/>
  <c r="AU122" i="5"/>
  <c r="AW122" i="5" s="1"/>
  <c r="BQ122" i="5"/>
  <c r="BK122" i="5"/>
  <c r="BL122" i="5" s="1"/>
  <c r="BT122" i="5"/>
  <c r="BP108" i="5"/>
  <c r="AU123" i="5" l="1"/>
  <c r="AW123" i="5" s="1"/>
  <c r="BT123" i="5"/>
  <c r="BU123" i="5" s="1"/>
  <c r="BE123" i="5"/>
  <c r="BQ123" i="5"/>
  <c r="BK123" i="5"/>
  <c r="BL123" i="5" s="1"/>
  <c r="BF122" i="5"/>
  <c r="BP109" i="5"/>
  <c r="BU122" i="5"/>
  <c r="BM109" i="5"/>
  <c r="AT124" i="5"/>
  <c r="AI125" i="5"/>
  <c r="AS124" i="5"/>
  <c r="AA125" i="5"/>
  <c r="BR122" i="5"/>
  <c r="BS121" i="5" s="1"/>
  <c r="BI122" i="5"/>
  <c r="BH123" i="5"/>
  <c r="BN123" i="5"/>
  <c r="BO123" i="5" s="1"/>
  <c r="AV123" i="5"/>
  <c r="AX123" i="5" s="1"/>
  <c r="BM110" i="5" l="1"/>
  <c r="BJ117" i="5"/>
  <c r="AT125" i="5"/>
  <c r="AI126" i="5"/>
  <c r="BF123" i="5"/>
  <c r="BR123" i="5"/>
  <c r="BS122" i="5" s="1"/>
  <c r="AS125" i="5"/>
  <c r="AA126" i="5"/>
  <c r="BH124" i="5"/>
  <c r="BN124" i="5"/>
  <c r="BO124" i="5" s="1"/>
  <c r="AV124" i="5"/>
  <c r="AX124" i="5" s="1"/>
  <c r="BK124" i="5"/>
  <c r="BL124" i="5" s="1"/>
  <c r="AU124" i="5"/>
  <c r="AW124" i="5" s="1"/>
  <c r="BQ124" i="5"/>
  <c r="BT124" i="5"/>
  <c r="BE124" i="5"/>
  <c r="BP110" i="5"/>
  <c r="BI123" i="5"/>
  <c r="BV119" i="5"/>
  <c r="BV118" i="5"/>
  <c r="BG117" i="5"/>
  <c r="BG118" i="5" l="1"/>
  <c r="BP111" i="5"/>
  <c r="BN125" i="5"/>
  <c r="BO125" i="5" s="1"/>
  <c r="BH125" i="5"/>
  <c r="BI125" i="5" s="1"/>
  <c r="AV125" i="5"/>
  <c r="AX125" i="5" s="1"/>
  <c r="AS126" i="5"/>
  <c r="AA127" i="5"/>
  <c r="BK125" i="5"/>
  <c r="BL125" i="5" s="1"/>
  <c r="AU125" i="5"/>
  <c r="AW125" i="5" s="1"/>
  <c r="BT125" i="5"/>
  <c r="BU125" i="5" s="1"/>
  <c r="BE125" i="5"/>
  <c r="BF125" i="5" s="1"/>
  <c r="BQ125" i="5"/>
  <c r="BF124" i="5"/>
  <c r="BI124" i="5"/>
  <c r="BJ119" i="5" s="1"/>
  <c r="BM111" i="5"/>
  <c r="AT126" i="5"/>
  <c r="AI127" i="5"/>
  <c r="BU124" i="5"/>
  <c r="BJ118" i="5"/>
  <c r="BR124" i="5"/>
  <c r="BS123" i="5" s="1"/>
  <c r="BJ120" i="5" l="1"/>
  <c r="AS127" i="5"/>
  <c r="AA128" i="5"/>
  <c r="BM112" i="5"/>
  <c r="BE126" i="5"/>
  <c r="BQ126" i="5"/>
  <c r="AU126" i="5"/>
  <c r="AW126" i="5" s="1"/>
  <c r="BK126" i="5"/>
  <c r="BL126" i="5" s="1"/>
  <c r="BT126" i="5"/>
  <c r="BV120" i="5"/>
  <c r="BV121" i="5"/>
  <c r="BR125" i="5"/>
  <c r="BS124" i="5" s="1"/>
  <c r="AT127" i="5"/>
  <c r="AI128" i="5"/>
  <c r="BN126" i="5"/>
  <c r="BO126" i="5" s="1"/>
  <c r="BH126" i="5"/>
  <c r="BI126" i="5" s="1"/>
  <c r="AV126" i="5"/>
  <c r="AX126" i="5" s="1"/>
  <c r="BP112" i="5"/>
  <c r="BG120" i="5"/>
  <c r="BG119" i="5"/>
  <c r="BP113" i="5" l="1"/>
  <c r="AT128" i="5"/>
  <c r="AI129" i="5"/>
  <c r="BH127" i="5"/>
  <c r="BI127" i="5" s="1"/>
  <c r="AV127" i="5"/>
  <c r="AX127" i="5" s="1"/>
  <c r="BN127" i="5"/>
  <c r="BO127" i="5" s="1"/>
  <c r="BM113" i="5"/>
  <c r="AS128" i="5"/>
  <c r="AA129" i="5"/>
  <c r="BU126" i="5"/>
  <c r="BT127" i="5"/>
  <c r="BU127" i="5" s="1"/>
  <c r="BE127" i="5"/>
  <c r="BF127" i="5" s="1"/>
  <c r="BQ127" i="5"/>
  <c r="AU127" i="5"/>
  <c r="AW127" i="5" s="1"/>
  <c r="BK127" i="5"/>
  <c r="BL127" i="5" s="1"/>
  <c r="BJ121" i="5"/>
  <c r="BR126" i="5"/>
  <c r="BS125" i="5" s="1"/>
  <c r="BF126" i="5"/>
  <c r="BG121" i="5" l="1"/>
  <c r="BG122" i="5"/>
  <c r="BK128" i="5"/>
  <c r="BL128" i="5" s="1"/>
  <c r="AU128" i="5"/>
  <c r="AW128" i="5" s="1"/>
  <c r="BE128" i="5"/>
  <c r="BF128" i="5" s="1"/>
  <c r="BT128" i="5"/>
  <c r="BU128" i="5" s="1"/>
  <c r="BV124" i="5" s="1"/>
  <c r="BQ128" i="5"/>
  <c r="BM114" i="5"/>
  <c r="AT129" i="5"/>
  <c r="AI130" i="5"/>
  <c r="BJ122" i="5"/>
  <c r="BV122" i="5"/>
  <c r="BV123" i="5"/>
  <c r="BR127" i="5"/>
  <c r="BS126" i="5" s="1"/>
  <c r="BP114" i="5"/>
  <c r="BH128" i="5"/>
  <c r="BN128" i="5"/>
  <c r="BO128" i="5" s="1"/>
  <c r="AV128" i="5"/>
  <c r="AX128" i="5" s="1"/>
  <c r="AS129" i="5"/>
  <c r="AA130" i="5"/>
  <c r="BG123" i="5" l="1"/>
  <c r="BR128" i="5"/>
  <c r="BS127" i="5" s="1"/>
  <c r="AT130" i="5"/>
  <c r="AI131" i="5"/>
  <c r="BM115" i="5"/>
  <c r="BK129" i="5"/>
  <c r="BL129" i="5" s="1"/>
  <c r="BE129" i="5"/>
  <c r="BT129" i="5"/>
  <c r="BU129" i="5" s="1"/>
  <c r="AU129" i="5"/>
  <c r="AW129" i="5" s="1"/>
  <c r="BQ129" i="5"/>
  <c r="BP115" i="5"/>
  <c r="BN129" i="5"/>
  <c r="BO129" i="5" s="1"/>
  <c r="BH129" i="5"/>
  <c r="AV129" i="5"/>
  <c r="AX129" i="5" s="1"/>
  <c r="AS130" i="5"/>
  <c r="AA131" i="5"/>
  <c r="BI128" i="5"/>
  <c r="BV125" i="5" l="1"/>
  <c r="BP116" i="5"/>
  <c r="BR129" i="5"/>
  <c r="BS128" i="5" s="1"/>
  <c r="AT131" i="5"/>
  <c r="AI132" i="5"/>
  <c r="BJ123" i="5"/>
  <c r="BI129" i="5"/>
  <c r="BJ124" i="5" s="1"/>
  <c r="BN130" i="5"/>
  <c r="BO130" i="5" s="1"/>
  <c r="BH130" i="5"/>
  <c r="AV130" i="5"/>
  <c r="AX130" i="5" s="1"/>
  <c r="BM116" i="5"/>
  <c r="BQ130" i="5"/>
  <c r="BE130" i="5"/>
  <c r="BF130" i="5" s="1"/>
  <c r="AU130" i="5"/>
  <c r="AW130" i="5" s="1"/>
  <c r="BT130" i="5"/>
  <c r="BU130" i="5" s="1"/>
  <c r="BK130" i="5"/>
  <c r="BL130" i="5" s="1"/>
  <c r="AS131" i="5"/>
  <c r="AA132" i="5"/>
  <c r="BF129" i="5"/>
  <c r="AS132" i="5" l="1"/>
  <c r="AA133" i="5"/>
  <c r="BT131" i="5"/>
  <c r="BK131" i="5"/>
  <c r="BL131" i="5" s="1"/>
  <c r="BQ131" i="5"/>
  <c r="AU131" i="5"/>
  <c r="AW131" i="5" s="1"/>
  <c r="BE131" i="5"/>
  <c r="BR130" i="5"/>
  <c r="BS129" i="5" s="1"/>
  <c r="BI130" i="5"/>
  <c r="BV126" i="5"/>
  <c r="BP117" i="5"/>
  <c r="AV131" i="5"/>
  <c r="AX131" i="5" s="1"/>
  <c r="BH131" i="5"/>
  <c r="BN131" i="5"/>
  <c r="BO131" i="5" s="1"/>
  <c r="AT132" i="5"/>
  <c r="AI133" i="5"/>
  <c r="BM117" i="5"/>
  <c r="BG124" i="5"/>
  <c r="BG125" i="5"/>
  <c r="BP118" i="5" l="1"/>
  <c r="BR131" i="5"/>
  <c r="BS130" i="5" s="1"/>
  <c r="AT133" i="5"/>
  <c r="AI134" i="5"/>
  <c r="AV132" i="5"/>
  <c r="AX132" i="5" s="1"/>
  <c r="BN132" i="5"/>
  <c r="BO132" i="5" s="1"/>
  <c r="BH132" i="5"/>
  <c r="BI132" i="5" s="1"/>
  <c r="AS133" i="5"/>
  <c r="AA134" i="5"/>
  <c r="BM118" i="5"/>
  <c r="BI131" i="5"/>
  <c r="BJ126" i="5" s="1"/>
  <c r="BK132" i="5"/>
  <c r="BL132" i="5" s="1"/>
  <c r="AU132" i="5"/>
  <c r="AW132" i="5" s="1"/>
  <c r="BQ132" i="5"/>
  <c r="BT132" i="5"/>
  <c r="BU132" i="5" s="1"/>
  <c r="BE132" i="5"/>
  <c r="BJ125" i="5"/>
  <c r="BU131" i="5"/>
  <c r="BF131" i="5"/>
  <c r="BJ127" i="5" l="1"/>
  <c r="BR132" i="5"/>
  <c r="BS131" i="5" s="1"/>
  <c r="BG126" i="5"/>
  <c r="BF132" i="5"/>
  <c r="BM119" i="5"/>
  <c r="BV127" i="5"/>
  <c r="BV128" i="5"/>
  <c r="AS134" i="5"/>
  <c r="AA135" i="5"/>
  <c r="AT134" i="5"/>
  <c r="AI135" i="5"/>
  <c r="BP119" i="5"/>
  <c r="BT133" i="5"/>
  <c r="BK133" i="5"/>
  <c r="BL133" i="5" s="1"/>
  <c r="AU133" i="5"/>
  <c r="AW133" i="5" s="1"/>
  <c r="BQ133" i="5"/>
  <c r="BE133" i="5"/>
  <c r="BN133" i="5"/>
  <c r="BO133" i="5" s="1"/>
  <c r="BH133" i="5"/>
  <c r="AV133" i="5"/>
  <c r="AX133" i="5" s="1"/>
  <c r="BI133" i="5" l="1"/>
  <c r="BR133" i="5"/>
  <c r="BS132" i="5" s="1"/>
  <c r="BP120" i="5"/>
  <c r="AT135" i="5"/>
  <c r="AI136" i="5"/>
  <c r="AV134" i="5"/>
  <c r="AX134" i="5" s="1"/>
  <c r="BH134" i="5"/>
  <c r="BI134" i="5" s="1"/>
  <c r="BN134" i="5"/>
  <c r="BO134" i="5" s="1"/>
  <c r="BG127" i="5"/>
  <c r="AA136" i="5"/>
  <c r="AS135" i="5"/>
  <c r="BM120" i="5"/>
  <c r="BF133" i="5"/>
  <c r="BU133" i="5"/>
  <c r="BE134" i="5"/>
  <c r="BQ134" i="5"/>
  <c r="BT134" i="5"/>
  <c r="AU134" i="5"/>
  <c r="AW134" i="5" s="1"/>
  <c r="BK134" i="5"/>
  <c r="BL134" i="5" s="1"/>
  <c r="BJ129" i="5" l="1"/>
  <c r="BR134" i="5"/>
  <c r="BS133" i="5" s="1"/>
  <c r="BF134" i="5"/>
  <c r="BP121" i="5"/>
  <c r="BV129" i="5"/>
  <c r="BT135" i="5"/>
  <c r="BE135" i="5"/>
  <c r="BK135" i="5"/>
  <c r="BL135" i="5" s="1"/>
  <c r="BQ135" i="5"/>
  <c r="AU135" i="5"/>
  <c r="AW135" i="5" s="1"/>
  <c r="AT136" i="5"/>
  <c r="AI137" i="5"/>
  <c r="BJ128" i="5"/>
  <c r="BG128" i="5"/>
  <c r="BH135" i="5"/>
  <c r="AV135" i="5"/>
  <c r="AX135" i="5" s="1"/>
  <c r="BN135" i="5"/>
  <c r="BO135" i="5" s="1"/>
  <c r="BM121" i="5"/>
  <c r="BU134" i="5"/>
  <c r="AS136" i="5"/>
  <c r="AA137" i="5"/>
  <c r="BR135" i="5" l="1"/>
  <c r="BS134" i="5" s="1"/>
  <c r="BK136" i="5"/>
  <c r="BL136" i="5" s="1"/>
  <c r="AU136" i="5"/>
  <c r="AW136" i="5" s="1"/>
  <c r="BE136" i="5"/>
  <c r="BT136" i="5"/>
  <c r="BQ136" i="5"/>
  <c r="BG129" i="5"/>
  <c r="BV130" i="5"/>
  <c r="BP122" i="5"/>
  <c r="BM122" i="5"/>
  <c r="AT137" i="5"/>
  <c r="AI138" i="5"/>
  <c r="AS137" i="5"/>
  <c r="AA138" i="5"/>
  <c r="BH136" i="5"/>
  <c r="BI136" i="5" s="1"/>
  <c r="BN136" i="5"/>
  <c r="BO136" i="5" s="1"/>
  <c r="AV136" i="5"/>
  <c r="AX136" i="5" s="1"/>
  <c r="BU135" i="5"/>
  <c r="BV131" i="5" s="1"/>
  <c r="BF135" i="5"/>
  <c r="BI135" i="5"/>
  <c r="AS138" i="5" l="1"/>
  <c r="AA139" i="5"/>
  <c r="BR136" i="5"/>
  <c r="BS135" i="5" s="1"/>
  <c r="BK137" i="5"/>
  <c r="BL137" i="5" s="1"/>
  <c r="BQ137" i="5"/>
  <c r="BE137" i="5"/>
  <c r="AU137" i="5"/>
  <c r="AW137" i="5" s="1"/>
  <c r="BT137" i="5"/>
  <c r="BU136" i="5"/>
  <c r="BV132" i="5" s="1"/>
  <c r="BF136" i="5"/>
  <c r="BG131" i="5" s="1"/>
  <c r="BP123" i="5"/>
  <c r="BM123" i="5"/>
  <c r="BJ130" i="5"/>
  <c r="BJ131" i="5"/>
  <c r="BG130" i="5"/>
  <c r="AT138" i="5"/>
  <c r="AI139" i="5"/>
  <c r="BN137" i="5"/>
  <c r="BO137" i="5" s="1"/>
  <c r="AV137" i="5"/>
  <c r="AX137" i="5" s="1"/>
  <c r="BH137" i="5"/>
  <c r="AS139" i="5" l="1"/>
  <c r="AA140" i="5"/>
  <c r="BU137" i="5"/>
  <c r="BQ138" i="5"/>
  <c r="BE138" i="5"/>
  <c r="AU138" i="5"/>
  <c r="AW138" i="5" s="1"/>
  <c r="BK138" i="5"/>
  <c r="BL138" i="5" s="1"/>
  <c r="BT138" i="5"/>
  <c r="BR137" i="5"/>
  <c r="BS136" i="5" s="1"/>
  <c r="AT139" i="5"/>
  <c r="AI140" i="5"/>
  <c r="AV138" i="5"/>
  <c r="AX138" i="5" s="1"/>
  <c r="BN138" i="5"/>
  <c r="BO138" i="5" s="1"/>
  <c r="BH138" i="5"/>
  <c r="BM124" i="5"/>
  <c r="BF137" i="5"/>
  <c r="BG132" i="5" s="1"/>
  <c r="BI137" i="5"/>
  <c r="BP124" i="5"/>
  <c r="BI138" i="5" l="1"/>
  <c r="BJ133" i="5" s="1"/>
  <c r="BP125" i="5"/>
  <c r="AS140" i="5"/>
  <c r="AA141" i="5"/>
  <c r="BF138" i="5"/>
  <c r="BG133" i="5" s="1"/>
  <c r="BE139" i="5"/>
  <c r="BT139" i="5"/>
  <c r="BQ139" i="5"/>
  <c r="AU139" i="5"/>
  <c r="AW139" i="5" s="1"/>
  <c r="BK139" i="5"/>
  <c r="BL139" i="5" s="1"/>
  <c r="BR138" i="5"/>
  <c r="BS137" i="5" s="1"/>
  <c r="BV133" i="5"/>
  <c r="AT140" i="5"/>
  <c r="AI141" i="5"/>
  <c r="AV139" i="5"/>
  <c r="AX139" i="5" s="1"/>
  <c r="BH139" i="5"/>
  <c r="BN139" i="5"/>
  <c r="BO139" i="5" s="1"/>
  <c r="BJ132" i="5"/>
  <c r="BU138" i="5"/>
  <c r="BV134" i="5" s="1"/>
  <c r="BM125" i="5"/>
  <c r="BF139" i="5" l="1"/>
  <c r="BP126" i="5"/>
  <c r="BI139" i="5"/>
  <c r="BJ134" i="5" s="1"/>
  <c r="AS141" i="5"/>
  <c r="AA142" i="5"/>
  <c r="AT141" i="5"/>
  <c r="AI142" i="5"/>
  <c r="BK140" i="5"/>
  <c r="BL140" i="5" s="1"/>
  <c r="AU140" i="5"/>
  <c r="AW140" i="5" s="1"/>
  <c r="BQ140" i="5"/>
  <c r="BT140" i="5"/>
  <c r="BE140" i="5"/>
  <c r="BF140" i="5" s="1"/>
  <c r="BH140" i="5"/>
  <c r="BN140" i="5"/>
  <c r="BO140" i="5" s="1"/>
  <c r="AV140" i="5"/>
  <c r="AX140" i="5" s="1"/>
  <c r="BM126" i="5"/>
  <c r="BR139" i="5"/>
  <c r="BS138" i="5" s="1"/>
  <c r="BU139" i="5"/>
  <c r="AT142" i="5" l="1"/>
  <c r="AI143" i="5"/>
  <c r="BG135" i="5"/>
  <c r="BG134" i="5"/>
  <c r="BV135" i="5"/>
  <c r="BN141" i="5"/>
  <c r="BO141" i="5" s="1"/>
  <c r="BH141" i="5"/>
  <c r="AV141" i="5"/>
  <c r="AX141" i="5" s="1"/>
  <c r="BP127" i="5"/>
  <c r="BK141" i="5"/>
  <c r="BL141" i="5" s="1"/>
  <c r="AU141" i="5"/>
  <c r="AW141" i="5" s="1"/>
  <c r="BQ141" i="5"/>
  <c r="BE141" i="5"/>
  <c r="BT141" i="5"/>
  <c r="BM127" i="5"/>
  <c r="BI140" i="5"/>
  <c r="AS142" i="5"/>
  <c r="AA143" i="5"/>
  <c r="BR140" i="5"/>
  <c r="BS139" i="5" s="1"/>
  <c r="BU140" i="5"/>
  <c r="AT143" i="5" l="1"/>
  <c r="AI144" i="5"/>
  <c r="BI141" i="5"/>
  <c r="BN142" i="5"/>
  <c r="BO142" i="5" s="1"/>
  <c r="AV142" i="5"/>
  <c r="AX142" i="5" s="1"/>
  <c r="BH142" i="5"/>
  <c r="BI142" i="5" s="1"/>
  <c r="BV136" i="5"/>
  <c r="BU141" i="5"/>
  <c r="BF141" i="5"/>
  <c r="BR141" i="5"/>
  <c r="BS140" i="5" s="1"/>
  <c r="BJ135" i="5"/>
  <c r="BP128" i="5"/>
  <c r="AS143" i="5"/>
  <c r="AA144" i="5"/>
  <c r="BE142" i="5"/>
  <c r="BQ142" i="5"/>
  <c r="BK142" i="5"/>
  <c r="BL142" i="5" s="1"/>
  <c r="BT142" i="5"/>
  <c r="AU142" i="5"/>
  <c r="AW142" i="5" s="1"/>
  <c r="BM128" i="5"/>
  <c r="BM129" i="5" l="1"/>
  <c r="AT144" i="5"/>
  <c r="AI145" i="5"/>
  <c r="BR142" i="5"/>
  <c r="BS141" i="5" s="1"/>
  <c r="BH143" i="5"/>
  <c r="BI143" i="5" s="1"/>
  <c r="AV143" i="5"/>
  <c r="AX143" i="5" s="1"/>
  <c r="BN143" i="5"/>
  <c r="BO143" i="5" s="1"/>
  <c r="AS144" i="5"/>
  <c r="AA145" i="5"/>
  <c r="BU142" i="5"/>
  <c r="BV138" i="5" s="1"/>
  <c r="BG136" i="5"/>
  <c r="BP129" i="5"/>
  <c r="BQ143" i="5"/>
  <c r="BT143" i="5"/>
  <c r="AU143" i="5"/>
  <c r="AW143" i="5" s="1"/>
  <c r="BE143" i="5"/>
  <c r="BF143" i="5" s="1"/>
  <c r="BK143" i="5"/>
  <c r="BL143" i="5" s="1"/>
  <c r="BF142" i="5"/>
  <c r="BV137" i="5"/>
  <c r="BJ136" i="5"/>
  <c r="BJ137" i="5"/>
  <c r="BR143" i="5" l="1"/>
  <c r="BS142" i="5" s="1"/>
  <c r="BU143" i="5"/>
  <c r="BV139" i="5" s="1"/>
  <c r="BG137" i="5"/>
  <c r="BJ138" i="5"/>
  <c r="AS145" i="5"/>
  <c r="AA146" i="5"/>
  <c r="BM130" i="5"/>
  <c r="BT144" i="5"/>
  <c r="BK144" i="5"/>
  <c r="BL144" i="5" s="1"/>
  <c r="AU144" i="5"/>
  <c r="AW144" i="5" s="1"/>
  <c r="BQ144" i="5"/>
  <c r="BE144" i="5"/>
  <c r="BG138" i="5"/>
  <c r="AT145" i="5"/>
  <c r="AI146" i="5"/>
  <c r="BP130" i="5"/>
  <c r="AV144" i="5"/>
  <c r="AX144" i="5" s="1"/>
  <c r="BN144" i="5"/>
  <c r="BO144" i="5" s="1"/>
  <c r="BH144" i="5"/>
  <c r="BI144" i="5" l="1"/>
  <c r="AT146" i="5"/>
  <c r="AI147" i="5"/>
  <c r="BM131" i="5"/>
  <c r="BF144" i="5"/>
  <c r="BN145" i="5"/>
  <c r="BO145" i="5" s="1"/>
  <c r="BH145" i="5"/>
  <c r="BI145" i="5" s="1"/>
  <c r="AV145" i="5"/>
  <c r="AX145" i="5" s="1"/>
  <c r="AS146" i="5"/>
  <c r="AA147" i="5"/>
  <c r="BK145" i="5"/>
  <c r="BL145" i="5" s="1"/>
  <c r="BT145" i="5"/>
  <c r="AU145" i="5"/>
  <c r="AW145" i="5" s="1"/>
  <c r="BE145" i="5"/>
  <c r="BQ145" i="5"/>
  <c r="BP131" i="5"/>
  <c r="BR144" i="5"/>
  <c r="BS143" i="5" s="1"/>
  <c r="BU144" i="5"/>
  <c r="BV140" i="5" s="1"/>
  <c r="BJ140" i="5" l="1"/>
  <c r="BJ139" i="5"/>
  <c r="BF145" i="5"/>
  <c r="AT147" i="5"/>
  <c r="AI148" i="5"/>
  <c r="BR145" i="5"/>
  <c r="BS144" i="5" s="1"/>
  <c r="BH146" i="5"/>
  <c r="AV146" i="5"/>
  <c r="AX146" i="5" s="1"/>
  <c r="BN146" i="5"/>
  <c r="BO146" i="5" s="1"/>
  <c r="AS147" i="5"/>
  <c r="AA148" i="5"/>
  <c r="BQ146" i="5"/>
  <c r="BE146" i="5"/>
  <c r="BT146" i="5"/>
  <c r="AU146" i="5"/>
  <c r="AW146" i="5" s="1"/>
  <c r="BK146" i="5"/>
  <c r="BL146" i="5" s="1"/>
  <c r="BM132" i="5"/>
  <c r="BP132" i="5"/>
  <c r="BU145" i="5"/>
  <c r="BV141" i="5" s="1"/>
  <c r="BG139" i="5"/>
  <c r="BE147" i="5" l="1"/>
  <c r="BF147" i="5" s="1"/>
  <c r="BT147" i="5"/>
  <c r="BU147" i="5" s="1"/>
  <c r="AU147" i="5"/>
  <c r="AW147" i="5" s="1"/>
  <c r="BQ147" i="5"/>
  <c r="BK147" i="5"/>
  <c r="BL147" i="5" s="1"/>
  <c r="AV147" i="5"/>
  <c r="AX147" i="5" s="1"/>
  <c r="BH147" i="5"/>
  <c r="BN147" i="5"/>
  <c r="BO147" i="5" s="1"/>
  <c r="BP133" i="5"/>
  <c r="BF146" i="5"/>
  <c r="BG141" i="5" s="1"/>
  <c r="BU146" i="5"/>
  <c r="BI146" i="5"/>
  <c r="BR146" i="5"/>
  <c r="BG140" i="5"/>
  <c r="BM133" i="5"/>
  <c r="AS148" i="5"/>
  <c r="AA149" i="5"/>
  <c r="AT148" i="5"/>
  <c r="AI149" i="5"/>
  <c r="AS149" i="5" l="1"/>
  <c r="AA150" i="5"/>
  <c r="BG142" i="5"/>
  <c r="BP134" i="5"/>
  <c r="BI147" i="5"/>
  <c r="BS145" i="5"/>
  <c r="BM134" i="5"/>
  <c r="BK148" i="5"/>
  <c r="BL148" i="5" s="1"/>
  <c r="AU148" i="5"/>
  <c r="AW148" i="5" s="1"/>
  <c r="BQ148" i="5"/>
  <c r="BT148" i="5"/>
  <c r="BE148" i="5"/>
  <c r="AT149" i="5"/>
  <c r="AI150" i="5"/>
  <c r="BR147" i="5"/>
  <c r="BS146" i="5" s="1"/>
  <c r="BJ141" i="5"/>
  <c r="BH148" i="5"/>
  <c r="AV148" i="5"/>
  <c r="AX148" i="5" s="1"/>
  <c r="BN148" i="5"/>
  <c r="BO148" i="5" s="1"/>
  <c r="BV143" i="5"/>
  <c r="BV142" i="5"/>
  <c r="BU148" i="5" l="1"/>
  <c r="AS150" i="5"/>
  <c r="AA151" i="5"/>
  <c r="BI148" i="5"/>
  <c r="BK149" i="5"/>
  <c r="BL149" i="5" s="1"/>
  <c r="AU149" i="5"/>
  <c r="AW149" i="5" s="1"/>
  <c r="BQ149" i="5"/>
  <c r="BE149" i="5"/>
  <c r="BF149" i="5" s="1"/>
  <c r="BT149" i="5"/>
  <c r="BU149" i="5" s="1"/>
  <c r="BV145" i="5" s="1"/>
  <c r="BR148" i="5"/>
  <c r="BS147" i="5" s="1"/>
  <c r="BJ142" i="5"/>
  <c r="AT150" i="5"/>
  <c r="AI151" i="5"/>
  <c r="BN149" i="5"/>
  <c r="BO149" i="5" s="1"/>
  <c r="BH149" i="5"/>
  <c r="AV149" i="5"/>
  <c r="AX149" i="5" s="1"/>
  <c r="BM135" i="5"/>
  <c r="BF148" i="5"/>
  <c r="BP135" i="5"/>
  <c r="BE150" i="5" l="1"/>
  <c r="BQ150" i="5"/>
  <c r="BK150" i="5"/>
  <c r="BL150" i="5" s="1"/>
  <c r="BT150" i="5"/>
  <c r="AU150" i="5"/>
  <c r="AW150" i="5" s="1"/>
  <c r="AT151" i="5"/>
  <c r="AI152" i="5"/>
  <c r="BR149" i="5"/>
  <c r="BS148" i="5" s="1"/>
  <c r="BN150" i="5"/>
  <c r="BO150" i="5" s="1"/>
  <c r="AV150" i="5"/>
  <c r="AX150" i="5" s="1"/>
  <c r="BH150" i="5"/>
  <c r="BV144" i="5"/>
  <c r="BJ143" i="5"/>
  <c r="BP136" i="5"/>
  <c r="BG143" i="5"/>
  <c r="BG144" i="5"/>
  <c r="AS151" i="5"/>
  <c r="AA152" i="5"/>
  <c r="BM136" i="5"/>
  <c r="BI149" i="5"/>
  <c r="BJ144" i="5" s="1"/>
  <c r="BR150" i="5" l="1"/>
  <c r="BS149" i="5" s="1"/>
  <c r="BF150" i="5"/>
  <c r="BI150" i="5"/>
  <c r="AT152" i="5"/>
  <c r="AI153" i="5"/>
  <c r="BQ151" i="5"/>
  <c r="BT151" i="5"/>
  <c r="BE151" i="5"/>
  <c r="AU151" i="5"/>
  <c r="AW151" i="5" s="1"/>
  <c r="BK151" i="5"/>
  <c r="BL151" i="5" s="1"/>
  <c r="BH151" i="5"/>
  <c r="AV151" i="5"/>
  <c r="AX151" i="5" s="1"/>
  <c r="BN151" i="5"/>
  <c r="BO151" i="5" s="1"/>
  <c r="BP137" i="5"/>
  <c r="AS152" i="5"/>
  <c r="AA153" i="5"/>
  <c r="BM137" i="5"/>
  <c r="BU150" i="5"/>
  <c r="BV146" i="5" l="1"/>
  <c r="BM138" i="5"/>
  <c r="BH152" i="5"/>
  <c r="BN152" i="5"/>
  <c r="BO152" i="5" s="1"/>
  <c r="AV152" i="5"/>
  <c r="AX152" i="5" s="1"/>
  <c r="BG145" i="5"/>
  <c r="BJ145" i="5"/>
  <c r="AS153" i="5"/>
  <c r="AA154" i="5"/>
  <c r="BR151" i="5"/>
  <c r="BS150" i="5" s="1"/>
  <c r="BP138" i="5"/>
  <c r="BU151" i="5"/>
  <c r="BV147" i="5" s="1"/>
  <c r="BQ152" i="5"/>
  <c r="BE152" i="5"/>
  <c r="BF152" i="5" s="1"/>
  <c r="AU152" i="5"/>
  <c r="AW152" i="5" s="1"/>
  <c r="BT152" i="5"/>
  <c r="BU152" i="5" s="1"/>
  <c r="BK152" i="5"/>
  <c r="BL152" i="5" s="1"/>
  <c r="BI151" i="5"/>
  <c r="AT153" i="5"/>
  <c r="AI154" i="5"/>
  <c r="BF151" i="5"/>
  <c r="BG147" i="5" l="1"/>
  <c r="BV148" i="5"/>
  <c r="BP139" i="5"/>
  <c r="BR152" i="5"/>
  <c r="BS151" i="5" s="1"/>
  <c r="AS154" i="5"/>
  <c r="AA155" i="5"/>
  <c r="BN153" i="5"/>
  <c r="BO153" i="5" s="1"/>
  <c r="BH153" i="5"/>
  <c r="BI153" i="5" s="1"/>
  <c r="AV153" i="5"/>
  <c r="AX153" i="5" s="1"/>
  <c r="AT154" i="5"/>
  <c r="AI155" i="5"/>
  <c r="BM139" i="5"/>
  <c r="BE153" i="5"/>
  <c r="BQ153" i="5"/>
  <c r="AU153" i="5"/>
  <c r="AW153" i="5" s="1"/>
  <c r="BK153" i="5"/>
  <c r="BL153" i="5" s="1"/>
  <c r="BT153" i="5"/>
  <c r="BJ146" i="5"/>
  <c r="BI152" i="5"/>
  <c r="BG146" i="5"/>
  <c r="BJ148" i="5" l="1"/>
  <c r="BP140" i="5"/>
  <c r="BN154" i="5"/>
  <c r="BO154" i="5" s="1"/>
  <c r="BH154" i="5"/>
  <c r="AV154" i="5"/>
  <c r="AX154" i="5" s="1"/>
  <c r="AS155" i="5"/>
  <c r="AA156" i="5"/>
  <c r="BJ147" i="5"/>
  <c r="BQ154" i="5"/>
  <c r="BE154" i="5"/>
  <c r="AU154" i="5"/>
  <c r="AW154" i="5" s="1"/>
  <c r="BT154" i="5"/>
  <c r="BK154" i="5"/>
  <c r="BL154" i="5" s="1"/>
  <c r="BU153" i="5"/>
  <c r="BM140" i="5"/>
  <c r="BR153" i="5"/>
  <c r="BS152" i="5" s="1"/>
  <c r="BF153" i="5"/>
  <c r="AT155" i="5"/>
  <c r="AI156" i="5"/>
  <c r="BM141" i="5" l="1"/>
  <c r="AS156" i="5"/>
  <c r="AA157" i="5"/>
  <c r="BP141" i="5"/>
  <c r="BI154" i="5"/>
  <c r="AT156" i="5"/>
  <c r="AI157" i="5"/>
  <c r="BQ155" i="5"/>
  <c r="BE155" i="5"/>
  <c r="BF155" i="5" s="1"/>
  <c r="AU155" i="5"/>
  <c r="AW155" i="5" s="1"/>
  <c r="BT155" i="5"/>
  <c r="BU155" i="5" s="1"/>
  <c r="BK155" i="5"/>
  <c r="BL155" i="5" s="1"/>
  <c r="BH155" i="5"/>
  <c r="BN155" i="5"/>
  <c r="BO155" i="5" s="1"/>
  <c r="AV155" i="5"/>
  <c r="AX155" i="5" s="1"/>
  <c r="BR154" i="5"/>
  <c r="BS153" i="5" s="1"/>
  <c r="BU154" i="5"/>
  <c r="BF154" i="5"/>
  <c r="BG149" i="5" s="1"/>
  <c r="BV149" i="5"/>
  <c r="BG148" i="5"/>
  <c r="BG150" i="5" l="1"/>
  <c r="BV151" i="5"/>
  <c r="BP142" i="5"/>
  <c r="AT157" i="5"/>
  <c r="AI158" i="5"/>
  <c r="BM142" i="5"/>
  <c r="BI155" i="5"/>
  <c r="BJ150" i="5" s="1"/>
  <c r="BN156" i="5"/>
  <c r="BO156" i="5" s="1"/>
  <c r="BH156" i="5"/>
  <c r="AV156" i="5"/>
  <c r="AX156" i="5" s="1"/>
  <c r="BQ156" i="5"/>
  <c r="BE156" i="5"/>
  <c r="AU156" i="5"/>
  <c r="AW156" i="5" s="1"/>
  <c r="BT156" i="5"/>
  <c r="BK156" i="5"/>
  <c r="BL156" i="5" s="1"/>
  <c r="AS157" i="5"/>
  <c r="AA158" i="5"/>
  <c r="BJ149" i="5"/>
  <c r="BV150" i="5"/>
  <c r="BR155" i="5"/>
  <c r="BS154" i="5" s="1"/>
  <c r="BR156" i="5" l="1"/>
  <c r="BS155" i="5" s="1"/>
  <c r="BM143" i="5"/>
  <c r="BI156" i="5"/>
  <c r="BH157" i="5"/>
  <c r="AV157" i="5"/>
  <c r="AX157" i="5" s="1"/>
  <c r="BN157" i="5"/>
  <c r="BO157" i="5" s="1"/>
  <c r="AT158" i="5"/>
  <c r="AI159" i="5"/>
  <c r="BU156" i="5"/>
  <c r="BP143" i="5"/>
  <c r="AS158" i="5"/>
  <c r="AA159" i="5"/>
  <c r="BQ157" i="5"/>
  <c r="BE157" i="5"/>
  <c r="BF157" i="5" s="1"/>
  <c r="AU157" i="5"/>
  <c r="AW157" i="5" s="1"/>
  <c r="BK157" i="5"/>
  <c r="BL157" i="5" s="1"/>
  <c r="BT157" i="5"/>
  <c r="BF156" i="5"/>
  <c r="BG152" i="5" l="1"/>
  <c r="BU157" i="5"/>
  <c r="BV153" i="5" s="1"/>
  <c r="AS159" i="5"/>
  <c r="AA160" i="5"/>
  <c r="BP144" i="5"/>
  <c r="BH158" i="5"/>
  <c r="BI158" i="5" s="1"/>
  <c r="BN158" i="5"/>
  <c r="BO158" i="5" s="1"/>
  <c r="AV158" i="5"/>
  <c r="AX158" i="5" s="1"/>
  <c r="BM144" i="5"/>
  <c r="BQ158" i="5"/>
  <c r="BE158" i="5"/>
  <c r="AU158" i="5"/>
  <c r="AW158" i="5" s="1"/>
  <c r="BT158" i="5"/>
  <c r="BU158" i="5" s="1"/>
  <c r="BK158" i="5"/>
  <c r="BL158" i="5" s="1"/>
  <c r="BR157" i="5"/>
  <c r="BS156" i="5" s="1"/>
  <c r="BI157" i="5"/>
  <c r="BJ152" i="5" s="1"/>
  <c r="AT159" i="5"/>
  <c r="AI160" i="5"/>
  <c r="BG151" i="5"/>
  <c r="BV152" i="5"/>
  <c r="BJ151" i="5"/>
  <c r="BV154" i="5" l="1"/>
  <c r="BJ153" i="5"/>
  <c r="BE159" i="5"/>
  <c r="BQ159" i="5"/>
  <c r="AU159" i="5"/>
  <c r="AW159" i="5" s="1"/>
  <c r="BT159" i="5"/>
  <c r="BK159" i="5"/>
  <c r="BL159" i="5" s="1"/>
  <c r="BR158" i="5"/>
  <c r="BS157" i="5" s="1"/>
  <c r="BN159" i="5"/>
  <c r="BO159" i="5" s="1"/>
  <c r="BH159" i="5"/>
  <c r="AV159" i="5"/>
  <c r="AX159" i="5" s="1"/>
  <c r="BM145" i="5"/>
  <c r="AT160" i="5"/>
  <c r="AI161" i="5"/>
  <c r="BF158" i="5"/>
  <c r="BP145" i="5"/>
  <c r="AS160" i="5"/>
  <c r="AA161" i="5"/>
  <c r="BR159" i="5" l="1"/>
  <c r="BS158" i="5" s="1"/>
  <c r="BI159" i="5"/>
  <c r="BG153" i="5"/>
  <c r="BP146" i="5"/>
  <c r="AS161" i="5"/>
  <c r="AA162" i="5"/>
  <c r="BQ160" i="5"/>
  <c r="BE160" i="5"/>
  <c r="BF160" i="5" s="1"/>
  <c r="AU160" i="5"/>
  <c r="AW160" i="5" s="1"/>
  <c r="BT160" i="5"/>
  <c r="BK160" i="5"/>
  <c r="BL160" i="5" s="1"/>
  <c r="AT161" i="5"/>
  <c r="AI162" i="5"/>
  <c r="BM146" i="5"/>
  <c r="BF159" i="5"/>
  <c r="BG154" i="5" s="1"/>
  <c r="BN160" i="5"/>
  <c r="BO160" i="5" s="1"/>
  <c r="BH160" i="5"/>
  <c r="AV160" i="5"/>
  <c r="AX160" i="5" s="1"/>
  <c r="BU159" i="5"/>
  <c r="BG155" i="5" l="1"/>
  <c r="BP147" i="5"/>
  <c r="BI160" i="5"/>
  <c r="BR160" i="5"/>
  <c r="BS159" i="5" s="1"/>
  <c r="AS162" i="5"/>
  <c r="AA163" i="5"/>
  <c r="BV155" i="5"/>
  <c r="BQ161" i="5"/>
  <c r="BE161" i="5"/>
  <c r="BF161" i="5" s="1"/>
  <c r="BG156" i="5" s="1"/>
  <c r="AU161" i="5"/>
  <c r="AW161" i="5" s="1"/>
  <c r="BK161" i="5"/>
  <c r="BL161" i="5" s="1"/>
  <c r="BT161" i="5"/>
  <c r="BJ154" i="5"/>
  <c r="AT162" i="5"/>
  <c r="AI163" i="5"/>
  <c r="BN161" i="5"/>
  <c r="BO161" i="5" s="1"/>
  <c r="BH161" i="5"/>
  <c r="AV161" i="5"/>
  <c r="AX161" i="5" s="1"/>
  <c r="BM147" i="5"/>
  <c r="BU160" i="5"/>
  <c r="BV156" i="5" s="1"/>
  <c r="BU161" i="5" l="1"/>
  <c r="BV157" i="5" s="1"/>
  <c r="BJ155" i="5"/>
  <c r="AS163" i="5"/>
  <c r="AA164" i="5"/>
  <c r="BM148" i="5"/>
  <c r="BQ162" i="5"/>
  <c r="BE162" i="5"/>
  <c r="BF162" i="5" s="1"/>
  <c r="AU162" i="5"/>
  <c r="AW162" i="5" s="1"/>
  <c r="BT162" i="5"/>
  <c r="BK162" i="5"/>
  <c r="BL162" i="5" s="1"/>
  <c r="BI161" i="5"/>
  <c r="AT163" i="5"/>
  <c r="AI164" i="5"/>
  <c r="BR161" i="5"/>
  <c r="BS160" i="5" s="1"/>
  <c r="BP148" i="5"/>
  <c r="BH162" i="5"/>
  <c r="BN162" i="5"/>
  <c r="BO162" i="5" s="1"/>
  <c r="AV162" i="5"/>
  <c r="AX162" i="5" s="1"/>
  <c r="BU162" i="5" l="1"/>
  <c r="BJ156" i="5"/>
  <c r="AS164" i="5"/>
  <c r="AA165" i="5"/>
  <c r="BN163" i="5"/>
  <c r="BO163" i="5" s="1"/>
  <c r="BH163" i="5"/>
  <c r="AV163" i="5"/>
  <c r="AX163" i="5" s="1"/>
  <c r="BM149" i="5"/>
  <c r="AT164" i="5"/>
  <c r="AI165" i="5"/>
  <c r="BR162" i="5"/>
  <c r="BS161" i="5" s="1"/>
  <c r="BP149" i="5"/>
  <c r="BI162" i="5"/>
  <c r="BE163" i="5"/>
  <c r="BF163" i="5" s="1"/>
  <c r="BQ163" i="5"/>
  <c r="BK163" i="5"/>
  <c r="BL163" i="5" s="1"/>
  <c r="BT163" i="5"/>
  <c r="AU163" i="5"/>
  <c r="AW163" i="5" s="1"/>
  <c r="BG157" i="5"/>
  <c r="BR163" i="5" l="1"/>
  <c r="BS162" i="5" s="1"/>
  <c r="BV158" i="5"/>
  <c r="AS165" i="5"/>
  <c r="AA166" i="5"/>
  <c r="BQ164" i="5"/>
  <c r="BE164" i="5"/>
  <c r="AU164" i="5"/>
  <c r="AW164" i="5" s="1"/>
  <c r="BT164" i="5"/>
  <c r="BU164" i="5" s="1"/>
  <c r="BK164" i="5"/>
  <c r="BL164" i="5" s="1"/>
  <c r="BJ157" i="5"/>
  <c r="BH164" i="5"/>
  <c r="BN164" i="5"/>
  <c r="BO164" i="5" s="1"/>
  <c r="AV164" i="5"/>
  <c r="AX164" i="5" s="1"/>
  <c r="BU163" i="5"/>
  <c r="BV159" i="5" s="1"/>
  <c r="AT165" i="5"/>
  <c r="AI166" i="5"/>
  <c r="BG158" i="5"/>
  <c r="BM150" i="5"/>
  <c r="BI163" i="5"/>
  <c r="BP150" i="5"/>
  <c r="BI164" i="5" l="1"/>
  <c r="BN165" i="5"/>
  <c r="BO165" i="5" s="1"/>
  <c r="BH165" i="5"/>
  <c r="AV165" i="5"/>
  <c r="AX165" i="5" s="1"/>
  <c r="BP151" i="5"/>
  <c r="BF164" i="5"/>
  <c r="BV160" i="5"/>
  <c r="BM151" i="5"/>
  <c r="AS166" i="5"/>
  <c r="AA167" i="5"/>
  <c r="BQ165" i="5"/>
  <c r="BE165" i="5"/>
  <c r="BF165" i="5" s="1"/>
  <c r="AU165" i="5"/>
  <c r="AW165" i="5" s="1"/>
  <c r="BK165" i="5"/>
  <c r="BL165" i="5" s="1"/>
  <c r="BT165" i="5"/>
  <c r="BU165" i="5" s="1"/>
  <c r="BV161" i="5" s="1"/>
  <c r="BJ158" i="5"/>
  <c r="AT166" i="5"/>
  <c r="AI167" i="5"/>
  <c r="BR164" i="5"/>
  <c r="BS163" i="5" s="1"/>
  <c r="BG160" i="5" l="1"/>
  <c r="BP152" i="5"/>
  <c r="BN166" i="5"/>
  <c r="BO166" i="5" s="1"/>
  <c r="BH166" i="5"/>
  <c r="AV166" i="5"/>
  <c r="AX166" i="5" s="1"/>
  <c r="BQ166" i="5"/>
  <c r="BE166" i="5"/>
  <c r="AU166" i="5"/>
  <c r="AW166" i="5" s="1"/>
  <c r="BK166" i="5"/>
  <c r="BL166" i="5" s="1"/>
  <c r="BT166" i="5"/>
  <c r="BR165" i="5"/>
  <c r="BS164" i="5" s="1"/>
  <c r="BJ159" i="5"/>
  <c r="AT167" i="5"/>
  <c r="AI168" i="5"/>
  <c r="AS167" i="5"/>
  <c r="AA168" i="5"/>
  <c r="BI165" i="5"/>
  <c r="BM152" i="5"/>
  <c r="BG159" i="5"/>
  <c r="AT168" i="5" l="1"/>
  <c r="AI169" i="5"/>
  <c r="BP153" i="5"/>
  <c r="BH167" i="5"/>
  <c r="BN167" i="5"/>
  <c r="BO167" i="5" s="1"/>
  <c r="AV167" i="5"/>
  <c r="AX167" i="5" s="1"/>
  <c r="BM153" i="5"/>
  <c r="BU166" i="5"/>
  <c r="BF166" i="5"/>
  <c r="BR166" i="5"/>
  <c r="BS165" i="5" s="1"/>
  <c r="AS168" i="5"/>
  <c r="AA169" i="5"/>
  <c r="BJ160" i="5"/>
  <c r="BE167" i="5"/>
  <c r="BF167" i="5" s="1"/>
  <c r="BQ167" i="5"/>
  <c r="AU167" i="5"/>
  <c r="AW167" i="5" s="1"/>
  <c r="BK167" i="5"/>
  <c r="BL167" i="5" s="1"/>
  <c r="BT167" i="5"/>
  <c r="BI166" i="5"/>
  <c r="BG162" i="5" l="1"/>
  <c r="BG161" i="5"/>
  <c r="BU167" i="5"/>
  <c r="BV163" i="5" s="1"/>
  <c r="AS169" i="5"/>
  <c r="AA170" i="5"/>
  <c r="BV162" i="5"/>
  <c r="BM154" i="5"/>
  <c r="BE168" i="5"/>
  <c r="AU168" i="5"/>
  <c r="AW168" i="5" s="1"/>
  <c r="BQ168" i="5"/>
  <c r="BT168" i="5"/>
  <c r="BK168" i="5"/>
  <c r="BL168" i="5" s="1"/>
  <c r="BR167" i="5"/>
  <c r="BS166" i="5" s="1"/>
  <c r="AT169" i="5"/>
  <c r="AI170" i="5"/>
  <c r="BH168" i="5"/>
  <c r="BN168" i="5"/>
  <c r="BO168" i="5" s="1"/>
  <c r="AV168" i="5"/>
  <c r="AX168" i="5" s="1"/>
  <c r="BP154" i="5"/>
  <c r="BJ161" i="5"/>
  <c r="BI167" i="5"/>
  <c r="BN169" i="5" l="1"/>
  <c r="BO169" i="5" s="1"/>
  <c r="AV169" i="5"/>
  <c r="AX169" i="5" s="1"/>
  <c r="BH169" i="5"/>
  <c r="BP155" i="5"/>
  <c r="BQ169" i="5"/>
  <c r="BE169" i="5"/>
  <c r="BF169" i="5" s="1"/>
  <c r="AU169" i="5"/>
  <c r="AW169" i="5" s="1"/>
  <c r="BK169" i="5"/>
  <c r="BL169" i="5" s="1"/>
  <c r="BT169" i="5"/>
  <c r="BI168" i="5"/>
  <c r="BR168" i="5"/>
  <c r="BS167" i="5" s="1"/>
  <c r="BM155" i="5"/>
  <c r="AS170" i="5"/>
  <c r="AA171" i="5"/>
  <c r="BJ162" i="5"/>
  <c r="AT170" i="5"/>
  <c r="AI171" i="5"/>
  <c r="BU168" i="5"/>
  <c r="BF168" i="5"/>
  <c r="BP156" i="5" l="1"/>
  <c r="BM156" i="5"/>
  <c r="BG163" i="5"/>
  <c r="BG164" i="5"/>
  <c r="BV164" i="5"/>
  <c r="AS171" i="5"/>
  <c r="AA172" i="5"/>
  <c r="AT171" i="5"/>
  <c r="AI172" i="5"/>
  <c r="BQ170" i="5"/>
  <c r="BE170" i="5"/>
  <c r="BF170" i="5" s="1"/>
  <c r="AU170" i="5"/>
  <c r="AW170" i="5" s="1"/>
  <c r="BT170" i="5"/>
  <c r="BU170" i="5" s="1"/>
  <c r="BK170" i="5"/>
  <c r="BL170" i="5" s="1"/>
  <c r="BJ163" i="5"/>
  <c r="BI169" i="5"/>
  <c r="BH170" i="5"/>
  <c r="BN170" i="5"/>
  <c r="BO170" i="5" s="1"/>
  <c r="AV170" i="5"/>
  <c r="AX170" i="5" s="1"/>
  <c r="BR169" i="5"/>
  <c r="BS168" i="5" s="1"/>
  <c r="BU169" i="5"/>
  <c r="BV165" i="5" l="1"/>
  <c r="BG165" i="5"/>
  <c r="BI170" i="5"/>
  <c r="BJ165" i="5" s="1"/>
  <c r="BR170" i="5"/>
  <c r="BS169" i="5" s="1"/>
  <c r="AT172" i="5"/>
  <c r="AI173" i="5"/>
  <c r="BN171" i="5"/>
  <c r="BO171" i="5" s="1"/>
  <c r="BH171" i="5"/>
  <c r="BI171" i="5" s="1"/>
  <c r="AV171" i="5"/>
  <c r="AX171" i="5" s="1"/>
  <c r="AS172" i="5"/>
  <c r="AA173" i="5"/>
  <c r="BP157" i="5"/>
  <c r="BV166" i="5"/>
  <c r="BM157" i="5"/>
  <c r="BQ171" i="5"/>
  <c r="BE171" i="5"/>
  <c r="AU171" i="5"/>
  <c r="AW171" i="5" s="1"/>
  <c r="BT171" i="5"/>
  <c r="BK171" i="5"/>
  <c r="BL171" i="5" s="1"/>
  <c r="BJ164" i="5"/>
  <c r="BN172" i="5" l="1"/>
  <c r="BO172" i="5" s="1"/>
  <c r="BH172" i="5"/>
  <c r="BI172" i="5" s="1"/>
  <c r="BJ167" i="5" s="1"/>
  <c r="AV172" i="5"/>
  <c r="AX172" i="5" s="1"/>
  <c r="AS173" i="5"/>
  <c r="AA174" i="5"/>
  <c r="BQ172" i="5"/>
  <c r="BE172" i="5"/>
  <c r="BF172" i="5" s="1"/>
  <c r="AU172" i="5"/>
  <c r="AW172" i="5" s="1"/>
  <c r="BT172" i="5"/>
  <c r="BU172" i="5" s="1"/>
  <c r="BK172" i="5"/>
  <c r="BL172" i="5" s="1"/>
  <c r="BR171" i="5"/>
  <c r="BS170" i="5" s="1"/>
  <c r="BU171" i="5"/>
  <c r="BJ166" i="5"/>
  <c r="BF171" i="5"/>
  <c r="BP158" i="5"/>
  <c r="BM158" i="5"/>
  <c r="AT173" i="5"/>
  <c r="AI174" i="5"/>
  <c r="BN173" i="5" l="1"/>
  <c r="BO173" i="5" s="1"/>
  <c r="BH173" i="5"/>
  <c r="BI173" i="5" s="1"/>
  <c r="AV173" i="5"/>
  <c r="AX173" i="5" s="1"/>
  <c r="BR172" i="5"/>
  <c r="BS171" i="5" s="1"/>
  <c r="AT174" i="5"/>
  <c r="AI175" i="5"/>
  <c r="BG167" i="5"/>
  <c r="BG166" i="5"/>
  <c r="BV167" i="5"/>
  <c r="BV168" i="5"/>
  <c r="BM159" i="5"/>
  <c r="AS174" i="5"/>
  <c r="AA175" i="5"/>
  <c r="BP159" i="5"/>
  <c r="BQ173" i="5"/>
  <c r="BE173" i="5"/>
  <c r="BK173" i="5"/>
  <c r="BL173" i="5" s="1"/>
  <c r="BT173" i="5"/>
  <c r="AU173" i="5"/>
  <c r="AW173" i="5" s="1"/>
  <c r="BM160" i="5" l="1"/>
  <c r="BJ168" i="5"/>
  <c r="BF173" i="5"/>
  <c r="BR173" i="5"/>
  <c r="BS172" i="5" s="1"/>
  <c r="AS175" i="5"/>
  <c r="AA176" i="5"/>
  <c r="BQ174" i="5"/>
  <c r="BE174" i="5"/>
  <c r="BF174" i="5" s="1"/>
  <c r="AU174" i="5"/>
  <c r="AW174" i="5" s="1"/>
  <c r="BT174" i="5"/>
  <c r="BK174" i="5"/>
  <c r="BL174" i="5" s="1"/>
  <c r="BP160" i="5"/>
  <c r="AT175" i="5"/>
  <c r="AI176" i="5"/>
  <c r="BU173" i="5"/>
  <c r="BH174" i="5"/>
  <c r="BN174" i="5"/>
  <c r="BO174" i="5" s="1"/>
  <c r="AV174" i="5"/>
  <c r="AX174" i="5" s="1"/>
  <c r="BU174" i="5" l="1"/>
  <c r="BV170" i="5" s="1"/>
  <c r="BV169" i="5"/>
  <c r="BE175" i="5"/>
  <c r="BF175" i="5" s="1"/>
  <c r="AU175" i="5"/>
  <c r="AW175" i="5" s="1"/>
  <c r="BQ175" i="5"/>
  <c r="BT175" i="5"/>
  <c r="BK175" i="5"/>
  <c r="BL175" i="5" s="1"/>
  <c r="BM161" i="5"/>
  <c r="BG168" i="5"/>
  <c r="BG169" i="5"/>
  <c r="BI174" i="5"/>
  <c r="BR174" i="5"/>
  <c r="BS173" i="5" s="1"/>
  <c r="BP161" i="5"/>
  <c r="AT176" i="5"/>
  <c r="AI177" i="5"/>
  <c r="BN175" i="5"/>
  <c r="BO175" i="5" s="1"/>
  <c r="BH175" i="5"/>
  <c r="BI175" i="5" s="1"/>
  <c r="AV175" i="5"/>
  <c r="AX175" i="5" s="1"/>
  <c r="AS176" i="5"/>
  <c r="AA177" i="5"/>
  <c r="BG170" i="5" l="1"/>
  <c r="BP162" i="5"/>
  <c r="BM162" i="5"/>
  <c r="BR175" i="5"/>
  <c r="AT177" i="5"/>
  <c r="AI178" i="5"/>
  <c r="BN176" i="5"/>
  <c r="BO176" i="5" s="1"/>
  <c r="BH176" i="5"/>
  <c r="AV176" i="5"/>
  <c r="AX176" i="5" s="1"/>
  <c r="BU175" i="5"/>
  <c r="BJ169" i="5"/>
  <c r="BJ170" i="5"/>
  <c r="AS177" i="5"/>
  <c r="AA178" i="5"/>
  <c r="BQ176" i="5"/>
  <c r="BE176" i="5"/>
  <c r="AU176" i="5"/>
  <c r="AW176" i="5" s="1"/>
  <c r="BT176" i="5"/>
  <c r="BU176" i="5" s="1"/>
  <c r="BK176" i="5"/>
  <c r="BL176" i="5" s="1"/>
  <c r="BV172" i="5" l="1"/>
  <c r="AT178" i="5"/>
  <c r="AI179" i="5"/>
  <c r="BS174" i="5"/>
  <c r="BN177" i="5"/>
  <c r="BO177" i="5" s="1"/>
  <c r="BH177" i="5"/>
  <c r="AV177" i="5"/>
  <c r="AX177" i="5" s="1"/>
  <c r="BM163" i="5"/>
  <c r="AS178" i="5"/>
  <c r="AA179" i="5"/>
  <c r="BV171" i="5"/>
  <c r="BR176" i="5"/>
  <c r="BS175" i="5" s="1"/>
  <c r="BI176" i="5"/>
  <c r="BE177" i="5"/>
  <c r="BQ177" i="5"/>
  <c r="AU177" i="5"/>
  <c r="AW177" i="5" s="1"/>
  <c r="BK177" i="5"/>
  <c r="BL177" i="5" s="1"/>
  <c r="BT177" i="5"/>
  <c r="BU177" i="5" s="1"/>
  <c r="BV173" i="5" s="1"/>
  <c r="BF176" i="5"/>
  <c r="BP163" i="5"/>
  <c r="BR177" i="5" l="1"/>
  <c r="BS176" i="5" s="1"/>
  <c r="BP164" i="5"/>
  <c r="BM164" i="5"/>
  <c r="BG171" i="5"/>
  <c r="BI177" i="5"/>
  <c r="BF177" i="5"/>
  <c r="BJ171" i="5"/>
  <c r="AS179" i="5"/>
  <c r="AA180" i="5"/>
  <c r="AT179" i="5"/>
  <c r="AI180" i="5"/>
  <c r="BQ178" i="5"/>
  <c r="BE178" i="5"/>
  <c r="AU178" i="5"/>
  <c r="AW178" i="5" s="1"/>
  <c r="BT178" i="5"/>
  <c r="BK178" i="5"/>
  <c r="BL178" i="5" s="1"/>
  <c r="BN178" i="5"/>
  <c r="BO178" i="5" s="1"/>
  <c r="BH178" i="5"/>
  <c r="AV178" i="5"/>
  <c r="AX178" i="5" s="1"/>
  <c r="BR178" i="5" l="1"/>
  <c r="BS177" i="5" s="1"/>
  <c r="BE179" i="5"/>
  <c r="BF179" i="5" s="1"/>
  <c r="BQ179" i="5"/>
  <c r="AU179" i="5"/>
  <c r="AW179" i="5" s="1"/>
  <c r="BK179" i="5"/>
  <c r="BL179" i="5" s="1"/>
  <c r="BT179" i="5"/>
  <c r="BG172" i="5"/>
  <c r="BM165" i="5"/>
  <c r="BJ172" i="5"/>
  <c r="AT180" i="5"/>
  <c r="AI181" i="5"/>
  <c r="BU178" i="5"/>
  <c r="BP165" i="5"/>
  <c r="BI178" i="5"/>
  <c r="BH179" i="5"/>
  <c r="BN179" i="5"/>
  <c r="BO179" i="5" s="1"/>
  <c r="AV179" i="5"/>
  <c r="AX179" i="5" s="1"/>
  <c r="BF178" i="5"/>
  <c r="BG173" i="5" s="1"/>
  <c r="AS180" i="5"/>
  <c r="AA181" i="5"/>
  <c r="BG174" i="5" l="1"/>
  <c r="AS181" i="5"/>
  <c r="AA182" i="5"/>
  <c r="BV174" i="5"/>
  <c r="AT181" i="5"/>
  <c r="AI182" i="5"/>
  <c r="BM166" i="5"/>
  <c r="BJ173" i="5"/>
  <c r="BU179" i="5"/>
  <c r="BV175" i="5" s="1"/>
  <c r="BQ180" i="5"/>
  <c r="BE180" i="5"/>
  <c r="BF180" i="5" s="1"/>
  <c r="AU180" i="5"/>
  <c r="AW180" i="5" s="1"/>
  <c r="BT180" i="5"/>
  <c r="BK180" i="5"/>
  <c r="BL180" i="5" s="1"/>
  <c r="BN180" i="5"/>
  <c r="BO180" i="5" s="1"/>
  <c r="BH180" i="5"/>
  <c r="AV180" i="5"/>
  <c r="AX180" i="5" s="1"/>
  <c r="BI179" i="5"/>
  <c r="BR179" i="5"/>
  <c r="BS178" i="5" s="1"/>
  <c r="BP166" i="5"/>
  <c r="BR180" i="5" l="1"/>
  <c r="BS179" i="5" s="1"/>
  <c r="BN181" i="5"/>
  <c r="BO181" i="5" s="1"/>
  <c r="BH181" i="5"/>
  <c r="AV181" i="5"/>
  <c r="AX181" i="5" s="1"/>
  <c r="BQ181" i="5"/>
  <c r="BE181" i="5"/>
  <c r="BF181" i="5" s="1"/>
  <c r="AU181" i="5"/>
  <c r="AW181" i="5" s="1"/>
  <c r="BK181" i="5"/>
  <c r="BL181" i="5" s="1"/>
  <c r="BT181" i="5"/>
  <c r="BP167" i="5"/>
  <c r="BG175" i="5"/>
  <c r="BM167" i="5"/>
  <c r="BU180" i="5"/>
  <c r="BJ174" i="5"/>
  <c r="BI180" i="5"/>
  <c r="AT182" i="5"/>
  <c r="AI183" i="5"/>
  <c r="AS182" i="5"/>
  <c r="AA183" i="5"/>
  <c r="BV176" i="5" l="1"/>
  <c r="BG176" i="5"/>
  <c r="BI181" i="5"/>
  <c r="BJ176" i="5" s="1"/>
  <c r="BJ175" i="5"/>
  <c r="BP168" i="5"/>
  <c r="BM168" i="5"/>
  <c r="AS183" i="5"/>
  <c r="AA184" i="5"/>
  <c r="BQ182" i="5"/>
  <c r="AU182" i="5"/>
  <c r="AW182" i="5" s="1"/>
  <c r="BE182" i="5"/>
  <c r="BF182" i="5" s="1"/>
  <c r="BG177" i="5" s="1"/>
  <c r="BT182" i="5"/>
  <c r="BK182" i="5"/>
  <c r="BL182" i="5" s="1"/>
  <c r="AT183" i="5"/>
  <c r="AI184" i="5"/>
  <c r="BR181" i="5"/>
  <c r="BS180" i="5" s="1"/>
  <c r="BU181" i="5"/>
  <c r="BV177" i="5" s="1"/>
  <c r="BH182" i="5"/>
  <c r="BN182" i="5"/>
  <c r="BO182" i="5" s="1"/>
  <c r="AV182" i="5"/>
  <c r="AX182" i="5" s="1"/>
  <c r="BM169" i="5" l="1"/>
  <c r="AS184" i="5"/>
  <c r="AA185" i="5"/>
  <c r="BP169" i="5"/>
  <c r="AT184" i="5"/>
  <c r="AI185" i="5"/>
  <c r="BQ183" i="5"/>
  <c r="BE183" i="5"/>
  <c r="BF183" i="5" s="1"/>
  <c r="AU183" i="5"/>
  <c r="AW183" i="5" s="1"/>
  <c r="BK183" i="5"/>
  <c r="BL183" i="5" s="1"/>
  <c r="BT183" i="5"/>
  <c r="BR182" i="5"/>
  <c r="BS181" i="5" s="1"/>
  <c r="BI182" i="5"/>
  <c r="BN183" i="5"/>
  <c r="BO183" i="5" s="1"/>
  <c r="BH183" i="5"/>
  <c r="BI183" i="5" s="1"/>
  <c r="AV183" i="5"/>
  <c r="AX183" i="5" s="1"/>
  <c r="BU182" i="5"/>
  <c r="BG178" i="5" l="1"/>
  <c r="BJ178" i="5"/>
  <c r="BM170" i="5"/>
  <c r="BR183" i="5"/>
  <c r="BS182" i="5" s="1"/>
  <c r="AT185" i="5"/>
  <c r="AI186" i="5"/>
  <c r="BN184" i="5"/>
  <c r="BO184" i="5" s="1"/>
  <c r="BH184" i="5"/>
  <c r="AV184" i="5"/>
  <c r="AX184" i="5" s="1"/>
  <c r="BU183" i="5"/>
  <c r="BV178" i="5"/>
  <c r="BJ177" i="5"/>
  <c r="AS185" i="5"/>
  <c r="AA186" i="5"/>
  <c r="BQ184" i="5"/>
  <c r="BE184" i="5"/>
  <c r="AU184" i="5"/>
  <c r="AW184" i="5" s="1"/>
  <c r="BT184" i="5"/>
  <c r="BU184" i="5" s="1"/>
  <c r="BK184" i="5"/>
  <c r="BL184" i="5" s="1"/>
  <c r="BP170" i="5"/>
  <c r="AS186" i="5" l="1"/>
  <c r="AA187" i="5"/>
  <c r="BI184" i="5"/>
  <c r="BR184" i="5"/>
  <c r="BQ185" i="5"/>
  <c r="BE185" i="5"/>
  <c r="BF185" i="5" s="1"/>
  <c r="AU185" i="5"/>
  <c r="AW185" i="5" s="1"/>
  <c r="BK185" i="5"/>
  <c r="BL185" i="5" s="1"/>
  <c r="BT185" i="5"/>
  <c r="BU185" i="5" s="1"/>
  <c r="BV181" i="5" s="1"/>
  <c r="BP171" i="5"/>
  <c r="BV180" i="5"/>
  <c r="BM171" i="5"/>
  <c r="BV179" i="5"/>
  <c r="AT186" i="5"/>
  <c r="AI187" i="5"/>
  <c r="BF184" i="5"/>
  <c r="BN185" i="5"/>
  <c r="BO185" i="5" s="1"/>
  <c r="BH185" i="5"/>
  <c r="AV185" i="5"/>
  <c r="AX185" i="5" s="1"/>
  <c r="BM172" i="5" l="1"/>
  <c r="BG179" i="5"/>
  <c r="BG180" i="5"/>
  <c r="BS183" i="5"/>
  <c r="AT187" i="5"/>
  <c r="AI188" i="5"/>
  <c r="BI185" i="5"/>
  <c r="BJ180" i="5" s="1"/>
  <c r="BN186" i="5"/>
  <c r="BO186" i="5" s="1"/>
  <c r="BH186" i="5"/>
  <c r="AV186" i="5"/>
  <c r="AX186" i="5" s="1"/>
  <c r="BJ179" i="5"/>
  <c r="BR185" i="5"/>
  <c r="BS184" i="5" s="1"/>
  <c r="AS187" i="5"/>
  <c r="AA188" i="5"/>
  <c r="BP172" i="5"/>
  <c r="BQ186" i="5"/>
  <c r="BE186" i="5"/>
  <c r="AU186" i="5"/>
  <c r="AW186" i="5" s="1"/>
  <c r="BT186" i="5"/>
  <c r="BK186" i="5"/>
  <c r="BL186" i="5" s="1"/>
  <c r="BN187" i="5" l="1"/>
  <c r="BO187" i="5" s="1"/>
  <c r="BH187" i="5"/>
  <c r="BI187" i="5" s="1"/>
  <c r="AV187" i="5"/>
  <c r="AX187" i="5" s="1"/>
  <c r="AS188" i="5"/>
  <c r="AA189" i="5"/>
  <c r="BP173" i="5"/>
  <c r="BF186" i="5"/>
  <c r="BQ187" i="5"/>
  <c r="BE187" i="5"/>
  <c r="AU187" i="5"/>
  <c r="AW187" i="5" s="1"/>
  <c r="BT187" i="5"/>
  <c r="BK187" i="5"/>
  <c r="BL187" i="5" s="1"/>
  <c r="BR186" i="5"/>
  <c r="BS185" i="5" s="1"/>
  <c r="BU186" i="5"/>
  <c r="BI186" i="5"/>
  <c r="BM173" i="5"/>
  <c r="AT188" i="5"/>
  <c r="AI189" i="5"/>
  <c r="AT189" i="5" l="1"/>
  <c r="AI190" i="5"/>
  <c r="BF187" i="5"/>
  <c r="BG182" i="5" s="1"/>
  <c r="BP174" i="5"/>
  <c r="BV182" i="5"/>
  <c r="BH188" i="5"/>
  <c r="BN188" i="5"/>
  <c r="BO188" i="5" s="1"/>
  <c r="AV188" i="5"/>
  <c r="AX188" i="5" s="1"/>
  <c r="BR187" i="5"/>
  <c r="BS186" i="5" s="1"/>
  <c r="BU187" i="5"/>
  <c r="BJ182" i="5"/>
  <c r="BJ181" i="5"/>
  <c r="BG181" i="5"/>
  <c r="AS189" i="5"/>
  <c r="AA190" i="5"/>
  <c r="BM174" i="5"/>
  <c r="BQ188" i="5"/>
  <c r="BE188" i="5"/>
  <c r="AU188" i="5"/>
  <c r="AW188" i="5" s="1"/>
  <c r="BK188" i="5"/>
  <c r="BL188" i="5" s="1"/>
  <c r="BT188" i="5"/>
  <c r="BP175" i="5" l="1"/>
  <c r="BM175" i="5"/>
  <c r="BV183" i="5"/>
  <c r="BN189" i="5"/>
  <c r="BO189" i="5" s="1"/>
  <c r="BH189" i="5"/>
  <c r="BI189" i="5" s="1"/>
  <c r="AV189" i="5"/>
  <c r="AX189" i="5" s="1"/>
  <c r="AT190" i="5"/>
  <c r="AI191" i="5"/>
  <c r="AS190" i="5"/>
  <c r="AA191" i="5"/>
  <c r="BE189" i="5"/>
  <c r="BQ189" i="5"/>
  <c r="AU189" i="5"/>
  <c r="AW189" i="5" s="1"/>
  <c r="BK189" i="5"/>
  <c r="BL189" i="5" s="1"/>
  <c r="BT189" i="5"/>
  <c r="BU189" i="5" s="1"/>
  <c r="BR188" i="5"/>
  <c r="BS187" i="5" s="1"/>
  <c r="BU188" i="5"/>
  <c r="BF188" i="5"/>
  <c r="BG183" i="5" s="1"/>
  <c r="BI188" i="5"/>
  <c r="BH190" i="5" l="1"/>
  <c r="BN190" i="5"/>
  <c r="BO190" i="5" s="1"/>
  <c r="AV190" i="5"/>
  <c r="AX190" i="5" s="1"/>
  <c r="BR189" i="5"/>
  <c r="BS188" i="5" s="1"/>
  <c r="BV185" i="5"/>
  <c r="BV184" i="5"/>
  <c r="BJ184" i="5"/>
  <c r="BJ183" i="5"/>
  <c r="BF189" i="5"/>
  <c r="AS191" i="5"/>
  <c r="AA192" i="5"/>
  <c r="BP176" i="5"/>
  <c r="BQ190" i="5"/>
  <c r="BE190" i="5"/>
  <c r="BF190" i="5" s="1"/>
  <c r="AU190" i="5"/>
  <c r="AW190" i="5" s="1"/>
  <c r="BT190" i="5"/>
  <c r="BK190" i="5"/>
  <c r="BL190" i="5" s="1"/>
  <c r="BM176" i="5"/>
  <c r="AT191" i="5"/>
  <c r="AI192" i="5"/>
  <c r="BG185" i="5" l="1"/>
  <c r="BG184" i="5"/>
  <c r="BI190" i="5"/>
  <c r="BP177" i="5"/>
  <c r="AT192" i="5"/>
  <c r="AI193" i="5"/>
  <c r="BU190" i="5"/>
  <c r="AS192" i="5"/>
  <c r="AA193" i="5"/>
  <c r="BM177" i="5"/>
  <c r="BN191" i="5"/>
  <c r="BO191" i="5" s="1"/>
  <c r="BH191" i="5"/>
  <c r="BI191" i="5" s="1"/>
  <c r="AV191" i="5"/>
  <c r="AX191" i="5" s="1"/>
  <c r="BE191" i="5"/>
  <c r="BQ191" i="5"/>
  <c r="AU191" i="5"/>
  <c r="AW191" i="5" s="1"/>
  <c r="BT191" i="5"/>
  <c r="BK191" i="5"/>
  <c r="BL191" i="5" s="1"/>
  <c r="BR190" i="5"/>
  <c r="BV186" i="5" l="1"/>
  <c r="BU191" i="5"/>
  <c r="BV187" i="5" s="1"/>
  <c r="BM178" i="5"/>
  <c r="BR191" i="5"/>
  <c r="BJ185" i="5"/>
  <c r="BJ186" i="5"/>
  <c r="BP178" i="5"/>
  <c r="AT193" i="5"/>
  <c r="AI194" i="5"/>
  <c r="BF191" i="5"/>
  <c r="AS193" i="5"/>
  <c r="AA194" i="5"/>
  <c r="BN192" i="5"/>
  <c r="BO192" i="5" s="1"/>
  <c r="BP179" i="5" s="1"/>
  <c r="BH192" i="5"/>
  <c r="AV192" i="5"/>
  <c r="AX192" i="5" s="1"/>
  <c r="BS189" i="5"/>
  <c r="BQ192" i="5"/>
  <c r="BE192" i="5"/>
  <c r="AU192" i="5"/>
  <c r="AW192" i="5" s="1"/>
  <c r="BT192" i="5"/>
  <c r="BK192" i="5"/>
  <c r="BL192" i="5" s="1"/>
  <c r="BM179" i="5" s="1"/>
  <c r="BI192" i="5" l="1"/>
  <c r="BF192" i="5"/>
  <c r="BU192" i="5"/>
  <c r="AS194" i="5"/>
  <c r="AA195" i="5"/>
  <c r="BQ193" i="5"/>
  <c r="BE193" i="5"/>
  <c r="AU193" i="5"/>
  <c r="AW193" i="5" s="1"/>
  <c r="BK193" i="5"/>
  <c r="BL193" i="5" s="1"/>
  <c r="BT193" i="5"/>
  <c r="BG186" i="5"/>
  <c r="BS190" i="5"/>
  <c r="BR192" i="5"/>
  <c r="BS191" i="5" s="1"/>
  <c r="AT194" i="5"/>
  <c r="AI195" i="5"/>
  <c r="BN193" i="5"/>
  <c r="BO193" i="5" s="1"/>
  <c r="BP180" i="5" s="1"/>
  <c r="BH193" i="5"/>
  <c r="AV193" i="5"/>
  <c r="AX193" i="5" s="1"/>
  <c r="AS195" i="5" l="1"/>
  <c r="AA196" i="5"/>
  <c r="BJ187" i="5"/>
  <c r="BG187" i="5"/>
  <c r="BQ194" i="5"/>
  <c r="BE194" i="5"/>
  <c r="AU194" i="5"/>
  <c r="AW194" i="5" s="1"/>
  <c r="BT194" i="5"/>
  <c r="BU194" i="5" s="1"/>
  <c r="BK194" i="5"/>
  <c r="BL194" i="5" s="1"/>
  <c r="BM181" i="5" s="1"/>
  <c r="BI193" i="5"/>
  <c r="BJ188" i="5" s="1"/>
  <c r="AT195" i="5"/>
  <c r="AI196" i="5"/>
  <c r="BM180" i="5"/>
  <c r="BR193" i="5"/>
  <c r="BS192" i="5" s="1"/>
  <c r="BV188" i="5"/>
  <c r="BN194" i="5"/>
  <c r="BO194" i="5" s="1"/>
  <c r="BP181" i="5" s="1"/>
  <c r="BH194" i="5"/>
  <c r="AV194" i="5"/>
  <c r="AX194" i="5" s="1"/>
  <c r="BF193" i="5"/>
  <c r="BU193" i="5"/>
  <c r="BV189" i="5" s="1"/>
  <c r="BV190" i="5" l="1"/>
  <c r="AS196" i="5"/>
  <c r="AA197" i="5"/>
  <c r="BN195" i="5"/>
  <c r="BO195" i="5" s="1"/>
  <c r="BP182" i="5" s="1"/>
  <c r="BH195" i="5"/>
  <c r="AV195" i="5"/>
  <c r="AX195" i="5" s="1"/>
  <c r="BG188" i="5"/>
  <c r="BI194" i="5"/>
  <c r="BR194" i="5"/>
  <c r="BS193" i="5" s="1"/>
  <c r="BQ195" i="5"/>
  <c r="BE195" i="5"/>
  <c r="BF195" i="5" s="1"/>
  <c r="AU195" i="5"/>
  <c r="AW195" i="5" s="1"/>
  <c r="BK195" i="5"/>
  <c r="BL195" i="5" s="1"/>
  <c r="BT195" i="5"/>
  <c r="BF194" i="5"/>
  <c r="AT196" i="5"/>
  <c r="AI197" i="5"/>
  <c r="BG190" i="5" l="1"/>
  <c r="BH196" i="5"/>
  <c r="BI196" i="5" s="1"/>
  <c r="BN196" i="5"/>
  <c r="BO196" i="5" s="1"/>
  <c r="BP183" i="5" s="1"/>
  <c r="AV196" i="5"/>
  <c r="AX196" i="5" s="1"/>
  <c r="BI195" i="5"/>
  <c r="BM182" i="5"/>
  <c r="BJ189" i="5"/>
  <c r="BG189" i="5"/>
  <c r="BU195" i="5"/>
  <c r="BR195" i="5"/>
  <c r="BS194" i="5" s="1"/>
  <c r="AS197" i="5"/>
  <c r="AA198" i="5"/>
  <c r="AT197" i="5"/>
  <c r="AI198" i="5"/>
  <c r="BQ196" i="5"/>
  <c r="BE196" i="5"/>
  <c r="AU196" i="5"/>
  <c r="AW196" i="5" s="1"/>
  <c r="BT196" i="5"/>
  <c r="BU196" i="5" s="1"/>
  <c r="BK196" i="5"/>
  <c r="BL196" i="5" s="1"/>
  <c r="BM183" i="5" s="1"/>
  <c r="BF196" i="5" l="1"/>
  <c r="BV191" i="5"/>
  <c r="BV192" i="5"/>
  <c r="BH197" i="5"/>
  <c r="BN197" i="5"/>
  <c r="BO197" i="5" s="1"/>
  <c r="BP184" i="5" s="1"/>
  <c r="AV197" i="5"/>
  <c r="AX197" i="5" s="1"/>
  <c r="BR196" i="5"/>
  <c r="BS195" i="5" s="1"/>
  <c r="AT198" i="5"/>
  <c r="AI199" i="5"/>
  <c r="AS198" i="5"/>
  <c r="AA199" i="5"/>
  <c r="BJ190" i="5"/>
  <c r="BE197" i="5"/>
  <c r="BQ197" i="5"/>
  <c r="AU197" i="5"/>
  <c r="AW197" i="5" s="1"/>
  <c r="BK197" i="5"/>
  <c r="BL197" i="5" s="1"/>
  <c r="BT197" i="5"/>
  <c r="BU197" i="5" s="1"/>
  <c r="BJ191" i="5"/>
  <c r="BV193" i="5" l="1"/>
  <c r="BM184" i="5"/>
  <c r="BG191" i="5"/>
  <c r="AT199" i="5"/>
  <c r="AI200" i="5"/>
  <c r="BE198" i="5"/>
  <c r="BQ198" i="5"/>
  <c r="AU198" i="5"/>
  <c r="AW198" i="5" s="1"/>
  <c r="BT198" i="5"/>
  <c r="BU198" i="5" s="1"/>
  <c r="BK198" i="5"/>
  <c r="BL198" i="5" s="1"/>
  <c r="BM185" i="5" s="1"/>
  <c r="BR197" i="5"/>
  <c r="BS196" i="5" s="1"/>
  <c r="BF197" i="5"/>
  <c r="BG192" i="5" s="1"/>
  <c r="BH198" i="5"/>
  <c r="BN198" i="5"/>
  <c r="BO198" i="5" s="1"/>
  <c r="BP185" i="5" s="1"/>
  <c r="AV198" i="5"/>
  <c r="AX198" i="5" s="1"/>
  <c r="BI197" i="5"/>
  <c r="AS199" i="5"/>
  <c r="AA200" i="5"/>
  <c r="BF198" i="5" l="1"/>
  <c r="AS200" i="5"/>
  <c r="AA201" i="5"/>
  <c r="BE199" i="5"/>
  <c r="BQ199" i="5"/>
  <c r="AU199" i="5"/>
  <c r="AW199" i="5" s="1"/>
  <c r="BK199" i="5"/>
  <c r="BL199" i="5" s="1"/>
  <c r="BM186" i="5" s="1"/>
  <c r="BT199" i="5"/>
  <c r="BU199" i="5" s="1"/>
  <c r="BJ192" i="5"/>
  <c r="BV194" i="5"/>
  <c r="AT200" i="5"/>
  <c r="AI201" i="5"/>
  <c r="BI198" i="5"/>
  <c r="BJ193" i="5" s="1"/>
  <c r="BR198" i="5"/>
  <c r="BS197" i="5" s="1"/>
  <c r="BN199" i="5"/>
  <c r="BO199" i="5" s="1"/>
  <c r="BP186" i="5" s="1"/>
  <c r="BH199" i="5"/>
  <c r="AV199" i="5"/>
  <c r="AX199" i="5" s="1"/>
  <c r="BR199" i="5" l="1"/>
  <c r="BS198" i="5" s="1"/>
  <c r="AS201" i="5"/>
  <c r="AA202" i="5"/>
  <c r="AT201" i="5"/>
  <c r="AI202" i="5"/>
  <c r="BG193" i="5"/>
  <c r="BH200" i="5"/>
  <c r="BI200" i="5" s="1"/>
  <c r="BN200" i="5"/>
  <c r="BO200" i="5" s="1"/>
  <c r="BP187" i="5" s="1"/>
  <c r="AV200" i="5"/>
  <c r="AX200" i="5" s="1"/>
  <c r="BQ200" i="5"/>
  <c r="BE200" i="5"/>
  <c r="AU200" i="5"/>
  <c r="AW200" i="5" s="1"/>
  <c r="BT200" i="5"/>
  <c r="BK200" i="5"/>
  <c r="BL200" i="5" s="1"/>
  <c r="BM187" i="5" s="1"/>
  <c r="BV195" i="5"/>
  <c r="BF199" i="5"/>
  <c r="BG194" i="5" s="1"/>
  <c r="BI199" i="5"/>
  <c r="BJ195" i="5" l="1"/>
  <c r="BJ194" i="5"/>
  <c r="BU200" i="5"/>
  <c r="AT202" i="5"/>
  <c r="AI203" i="5"/>
  <c r="BQ201" i="5"/>
  <c r="BE201" i="5"/>
  <c r="BF201" i="5" s="1"/>
  <c r="AU201" i="5"/>
  <c r="AW201" i="5" s="1"/>
  <c r="BK201" i="5"/>
  <c r="BL201" i="5" s="1"/>
  <c r="BM188" i="5" s="1"/>
  <c r="BT201" i="5"/>
  <c r="BU201" i="5" s="1"/>
  <c r="AS202" i="5"/>
  <c r="AA203" i="5"/>
  <c r="BR200" i="5"/>
  <c r="BS199" i="5" s="1"/>
  <c r="BF200" i="5"/>
  <c r="BN201" i="5"/>
  <c r="BO201" i="5" s="1"/>
  <c r="BP188" i="5" s="1"/>
  <c r="BH201" i="5"/>
  <c r="AV201" i="5"/>
  <c r="AX201" i="5" s="1"/>
  <c r="BG195" i="5" l="1"/>
  <c r="BQ202" i="5"/>
  <c r="BE202" i="5"/>
  <c r="BF202" i="5" s="1"/>
  <c r="AU202" i="5"/>
  <c r="AW202" i="5" s="1"/>
  <c r="BT202" i="5"/>
  <c r="BU202" i="5" s="1"/>
  <c r="BK202" i="5"/>
  <c r="BL202" i="5" s="1"/>
  <c r="BM189" i="5" s="1"/>
  <c r="AT203" i="5"/>
  <c r="AI204" i="5"/>
  <c r="AT204" i="5" s="1"/>
  <c r="BN202" i="5"/>
  <c r="BO202" i="5" s="1"/>
  <c r="BP189" i="5" s="1"/>
  <c r="BH202" i="5"/>
  <c r="BI202" i="5" s="1"/>
  <c r="AV202" i="5"/>
  <c r="AX202" i="5" s="1"/>
  <c r="BG196" i="5"/>
  <c r="BR201" i="5"/>
  <c r="BS200" i="5" s="1"/>
  <c r="AS203" i="5"/>
  <c r="AA204" i="5"/>
  <c r="AS204" i="5" s="1"/>
  <c r="BV196" i="5"/>
  <c r="BV197" i="5"/>
  <c r="BI201" i="5"/>
  <c r="BG197" i="5" l="1"/>
  <c r="BQ204" i="5"/>
  <c r="BE204" i="5"/>
  <c r="AU204" i="5"/>
  <c r="BK204" i="5"/>
  <c r="BT204" i="5"/>
  <c r="BR202" i="5"/>
  <c r="BS201" i="5" s="1"/>
  <c r="BV198" i="5"/>
  <c r="BJ196" i="5"/>
  <c r="BJ197" i="5"/>
  <c r="BQ203" i="5"/>
  <c r="BE203" i="5"/>
  <c r="BF203" i="5" s="1"/>
  <c r="AU203" i="5"/>
  <c r="AW203" i="5" s="1"/>
  <c r="BT203" i="5"/>
  <c r="BK203" i="5"/>
  <c r="BL203" i="5" s="1"/>
  <c r="BM190" i="5" s="1"/>
  <c r="BN204" i="5"/>
  <c r="BH204" i="5"/>
  <c r="AV204" i="5"/>
  <c r="BN203" i="5"/>
  <c r="BO203" i="5" s="1"/>
  <c r="BP190" i="5" s="1"/>
  <c r="BH203" i="5"/>
  <c r="BI203" i="5" s="1"/>
  <c r="AV203" i="5"/>
  <c r="AX203" i="5" s="1"/>
  <c r="BI204" i="5" l="1"/>
  <c r="BJ199" i="5" s="1"/>
  <c r="BO204" i="5"/>
  <c r="BO205" i="5" s="1"/>
  <c r="W43" i="1" s="1"/>
  <c r="BF204" i="5"/>
  <c r="BF205" i="5" s="1"/>
  <c r="W15" i="1" s="1"/>
  <c r="BI205" i="5"/>
  <c r="W40" i="1" s="1"/>
  <c r="AW204" i="5"/>
  <c r="AU205" i="5"/>
  <c r="W10" i="1" s="1"/>
  <c r="BJ198" i="5"/>
  <c r="BG198" i="5"/>
  <c r="AX204" i="5"/>
  <c r="AV205" i="5"/>
  <c r="BU204" i="5"/>
  <c r="BU203" i="5"/>
  <c r="BR204" i="5"/>
  <c r="BR203" i="5"/>
  <c r="BS202" i="5" s="1"/>
  <c r="BL204" i="5"/>
  <c r="BP191" i="5" l="1"/>
  <c r="BJ203" i="5"/>
  <c r="BR205" i="5"/>
  <c r="W21" i="1" s="1"/>
  <c r="BG199" i="5"/>
  <c r="BJ204" i="5"/>
  <c r="BL205" i="5"/>
  <c r="W18" i="1" s="1"/>
  <c r="BM191" i="5"/>
  <c r="BU205" i="5"/>
  <c r="BV201" i="5" s="1"/>
  <c r="BV200" i="5"/>
  <c r="BJ202" i="5"/>
  <c r="W35" i="1"/>
  <c r="BS203" i="5"/>
  <c r="BJ201" i="5"/>
  <c r="BJ200" i="5"/>
  <c r="BV199" i="5"/>
  <c r="BS204" i="5" l="1"/>
  <c r="BV202" i="5"/>
  <c r="BV203" i="5"/>
  <c r="W24" i="1"/>
  <c r="BV204" i="5"/>
</calcChain>
</file>

<file path=xl/sharedStrings.xml><?xml version="1.0" encoding="utf-8"?>
<sst xmlns="http://schemas.openxmlformats.org/spreadsheetml/2006/main" count="171" uniqueCount="115">
  <si>
    <t>Umfang der Stichprobe</t>
  </si>
  <si>
    <t>i</t>
  </si>
  <si>
    <t>xi</t>
  </si>
  <si>
    <t>Merkmal:</t>
  </si>
  <si>
    <t>Maßeinheit:</t>
  </si>
  <si>
    <t>X Wert</t>
  </si>
  <si>
    <t>Y Wert</t>
  </si>
  <si>
    <t>Zähler</t>
  </si>
  <si>
    <t>www.sixsigmablackbelt.de</t>
  </si>
  <si>
    <t>Homepage:</t>
  </si>
  <si>
    <t>Minimum</t>
  </si>
  <si>
    <t>Maximum</t>
  </si>
  <si>
    <t>Stichprobe chronologisch</t>
  </si>
  <si>
    <t>Summe</t>
  </si>
  <si>
    <t>Datum:</t>
  </si>
  <si>
    <t>UZT1340124357</t>
  </si>
  <si>
    <t>Maier</t>
  </si>
  <si>
    <t>E-Mail:</t>
  </si>
  <si>
    <t>roland.schnurr@sixsigmablackbelt.de</t>
  </si>
  <si>
    <t>C2G234824ß</t>
  </si>
  <si>
    <t>Mittelwert m</t>
  </si>
  <si>
    <t>Standardabweichung s</t>
  </si>
  <si>
    <t>Median z</t>
  </si>
  <si>
    <t>Spannweite R</t>
  </si>
  <si>
    <r>
      <t>Sollwert m</t>
    </r>
    <r>
      <rPr>
        <vertAlign val="subscript"/>
        <sz val="10"/>
        <rFont val="Calibri"/>
        <family val="2"/>
      </rPr>
      <t>soll</t>
    </r>
    <r>
      <rPr>
        <sz val="10"/>
        <rFont val="Calibri"/>
        <family val="2"/>
      </rPr>
      <t xml:space="preserve"> =</t>
    </r>
  </si>
  <si>
    <t>Gleitende Spannweite</t>
  </si>
  <si>
    <t>Regel 1</t>
  </si>
  <si>
    <t>Spannweite</t>
  </si>
  <si>
    <t>IMR and X Bar Chart</t>
  </si>
  <si>
    <t>n</t>
  </si>
  <si>
    <t>A2</t>
  </si>
  <si>
    <t>D4</t>
  </si>
  <si>
    <t>d2</t>
  </si>
  <si>
    <t>Mittelwert der Spannweite</t>
  </si>
  <si>
    <t>Obere Kontrollgrenze</t>
  </si>
  <si>
    <t>UCL Obere Kontrollgrenze X</t>
  </si>
  <si>
    <t>LCL Untere Kontrollgrenze X</t>
  </si>
  <si>
    <t>Obere Kontrollgrenze R</t>
  </si>
  <si>
    <t>y Wert</t>
  </si>
  <si>
    <t>Ein oder mehrere Punkte sind ausserhalb der Kontrollgrenze</t>
  </si>
  <si>
    <t>KontrollgrenzeR</t>
  </si>
  <si>
    <t>ObereKontrollgrenzeX</t>
  </si>
  <si>
    <t>Untere Kontrollgrenze</t>
  </si>
  <si>
    <t>Obere KontrollgrenzeR</t>
  </si>
  <si>
    <t>Regel 2</t>
  </si>
  <si>
    <t>y enthält Wert</t>
  </si>
  <si>
    <t>y&gt;Mittelwert Y</t>
  </si>
  <si>
    <t>9Werte</t>
  </si>
  <si>
    <t>Regel 3</t>
  </si>
  <si>
    <t>6 Punkte aufeinanderfolgend steigend oder fallend</t>
  </si>
  <si>
    <t>14 aufeinanderfolgende Punkte abwechselnd steigend und fallend</t>
  </si>
  <si>
    <t>Regel 4</t>
  </si>
  <si>
    <t>Regel 5</t>
  </si>
  <si>
    <t>Regel 6</t>
  </si>
  <si>
    <t>Regel 7</t>
  </si>
  <si>
    <t>Regel 8</t>
  </si>
  <si>
    <t>Y Werte</t>
  </si>
  <si>
    <t>Range</t>
  </si>
  <si>
    <t>Diagramm Y Werte</t>
  </si>
  <si>
    <t>Diagramm Spannweite</t>
  </si>
  <si>
    <t>Spannweite&gt;Mittelwert Y</t>
  </si>
  <si>
    <t>Basisdaten</t>
  </si>
  <si>
    <t>2 von 3 Werten sind ausserhalb von 2 Sigma</t>
  </si>
  <si>
    <t xml:space="preserve"> 2/3 Obere Kontrollgrenze R</t>
  </si>
  <si>
    <t>1/3 Obere Kontrollgrenze R</t>
  </si>
  <si>
    <t>ZweiDrittelUCLR</t>
  </si>
  <si>
    <t>EinDrittelUCLR</t>
  </si>
  <si>
    <t>4 von 5 Werten sind ausserhalb von 1 Sigma</t>
  </si>
  <si>
    <t>15 aufeinander folgende Punkte innerhalb 1 Standardabweichung von der Mittellinie (beide Seiten)</t>
  </si>
  <si>
    <t>Mehr als 9 aufeinanderfolgende Punkte sind auf der gleichen Seite des Mittelwertes</t>
  </si>
  <si>
    <t>8 aufeinander folgende Punkte  größer 1 Standardabweichung von der Mittellinie (beide Seiten)</t>
  </si>
  <si>
    <t>part:</t>
  </si>
  <si>
    <t>part number:</t>
  </si>
  <si>
    <t>drawing:</t>
  </si>
  <si>
    <t>inspector:</t>
  </si>
  <si>
    <t>measuring device:</t>
  </si>
  <si>
    <t>date:</t>
  </si>
  <si>
    <t>attribute:</t>
  </si>
  <si>
    <t>measuring unit:</t>
  </si>
  <si>
    <t>weight</t>
  </si>
  <si>
    <t>bolt</t>
  </si>
  <si>
    <t>mm</t>
  </si>
  <si>
    <r>
      <t xml:space="preserve">mid </t>
    </r>
    <r>
      <rPr>
        <b/>
        <sz val="14"/>
        <rFont val="Symbol"/>
        <family val="1"/>
        <charset val="2"/>
      </rPr>
      <t>m</t>
    </r>
  </si>
  <si>
    <r>
      <t xml:space="preserve">standard deviation </t>
    </r>
    <r>
      <rPr>
        <b/>
        <sz val="14"/>
        <rFont val="Symbol"/>
        <family val="1"/>
        <charset val="2"/>
      </rPr>
      <t>s</t>
    </r>
  </si>
  <si>
    <t>UCL upper control limit X</t>
  </si>
  <si>
    <t>LCL lower control limit X</t>
  </si>
  <si>
    <t>upper control limit R</t>
  </si>
  <si>
    <t>mid of range R</t>
  </si>
  <si>
    <t>value could be changed</t>
  </si>
  <si>
    <t>value is calculated</t>
  </si>
  <si>
    <t>process stability</t>
  </si>
  <si>
    <t>logo</t>
  </si>
  <si>
    <t>E-Mail: roland.schnurr@sixsigmablackbelt.de</t>
  </si>
  <si>
    <t>SPC Simplified: Practical Steps to Quality</t>
  </si>
  <si>
    <t>EZ SPC - Statistical Process Control Demystified</t>
  </si>
  <si>
    <t>The Lean Six Sigma Pocket Toolbook</t>
  </si>
  <si>
    <t>Ressources:</t>
  </si>
  <si>
    <t>If you have any suggestions, contact me!</t>
  </si>
  <si>
    <t>Base:</t>
  </si>
  <si>
    <t>Rule 1</t>
  </si>
  <si>
    <t>Rule 2</t>
  </si>
  <si>
    <t>Rule 3</t>
  </si>
  <si>
    <t>Rule 4</t>
  </si>
  <si>
    <t>Rule 5</t>
  </si>
  <si>
    <t>Rule 6</t>
  </si>
  <si>
    <t>Rule 7</t>
  </si>
  <si>
    <t>Rule 8</t>
  </si>
  <si>
    <t>One point is more than 3 standard deviations from the mean</t>
  </si>
  <si>
    <t>Nine (or more) points in a row are on the same side of the mean</t>
  </si>
  <si>
    <t>Six (or more) points in a row are continually increasing (or decreasing)</t>
  </si>
  <si>
    <t>Fourteen (or more) points in a row alternate in direction, increasing then decreasing.</t>
  </si>
  <si>
    <t>Two (or three) out of three points in a row are more than 2 standard deviations from the mean in the same direction</t>
  </si>
  <si>
    <t>Four (or five) out of five points in a row are more than 1 standard deviation from the mean in the same direction.</t>
  </si>
  <si>
    <t>Fifteen points in a row are all within 1 standard deviation of the mean on either side of the mean.</t>
  </si>
  <si>
    <t>Eight points in a row exist with none within 1 standard deviation of the mean and the points are in both directions from the mean.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</si>
</sst>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.00000"/>
    <numFmt numFmtId="165" formatCode="0.0%"/>
    <numFmt numFmtId="166" formatCode="0.000"/>
    <numFmt numFmtId="167" formatCode="#,##0.00_ ;\-#,##0.00\ "/>
    <numFmt numFmtId="168" formatCode="#,##0.0000_ ;\-#,##0.0000\ "/>
    <numFmt numFmtId="169" formatCode="dd/mm/yy;@"/>
  </numFmts>
  <fonts count="37" x14ac:knownFonts="1">
    <font>
      <sz val="11"/>
      <color theme="1"/>
      <name val="Calibri"/>
      <family val="2"/>
      <scheme val="minor"/>
    </font>
    <font>
      <b/>
      <sz val="14"/>
      <name val="Symbol"/>
      <family val="1"/>
      <charset val="2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vertAlign val="subscript"/>
      <sz val="10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u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name val="Calibri"/>
      <family val="2"/>
      <scheme val="minor"/>
    </font>
    <font>
      <sz val="2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36"/>
      <name val="Calibri"/>
      <family val="2"/>
      <scheme val="minor"/>
    </font>
    <font>
      <b/>
      <sz val="16"/>
      <name val="Calibri"/>
      <family val="2"/>
      <scheme val="minor"/>
    </font>
    <font>
      <u/>
      <sz val="22"/>
      <color theme="1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28"/>
      <name val="Calibri"/>
      <family val="2"/>
      <scheme val="minor"/>
    </font>
    <font>
      <sz val="28"/>
      <name val="Calibri"/>
      <family val="2"/>
      <scheme val="minor"/>
    </font>
    <font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Border="1" applyProtection="1">
      <protection locked="0"/>
    </xf>
    <xf numFmtId="0" fontId="0" fillId="0" borderId="0" xfId="0" applyBorder="1" applyProtection="1">
      <protection hidden="1"/>
    </xf>
    <xf numFmtId="0" fontId="11" fillId="0" borderId="0" xfId="2" applyBorder="1" applyProtection="1">
      <protection hidden="1"/>
    </xf>
    <xf numFmtId="0" fontId="0" fillId="0" borderId="0" xfId="0" applyBorder="1" applyProtection="1"/>
    <xf numFmtId="0" fontId="0" fillId="0" borderId="0" xfId="0" applyProtection="1"/>
    <xf numFmtId="0" fontId="11" fillId="0" borderId="0" xfId="2" applyProtection="1"/>
    <xf numFmtId="3" fontId="13" fillId="0" borderId="1" xfId="0" applyNumberFormat="1" applyFont="1" applyFill="1" applyBorder="1" applyAlignment="1" applyProtection="1">
      <alignment horizontal="center" vertical="center"/>
      <protection locked="0"/>
    </xf>
    <xf numFmtId="2" fontId="13" fillId="0" borderId="0" xfId="0" applyNumberFormat="1" applyFont="1" applyFill="1" applyBorder="1" applyAlignment="1" applyProtection="1">
      <alignment vertical="center"/>
      <protection locked="0"/>
    </xf>
    <xf numFmtId="4" fontId="15" fillId="2" borderId="1" xfId="0" applyNumberFormat="1" applyFont="1" applyFill="1" applyBorder="1" applyAlignment="1" applyProtection="1">
      <alignment vertical="center"/>
      <protection locked="0"/>
    </xf>
    <xf numFmtId="2" fontId="15" fillId="2" borderId="1" xfId="0" applyNumberFormat="1" applyFont="1" applyFill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Protection="1">
      <protection hidden="1"/>
    </xf>
    <xf numFmtId="0" fontId="17" fillId="0" borderId="0" xfId="0" applyFont="1" applyBorder="1" applyProtection="1"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166" fontId="5" fillId="0" borderId="0" xfId="0" applyNumberFormat="1" applyFont="1" applyFill="1" applyBorder="1" applyAlignment="1" applyProtection="1">
      <alignment vertical="center"/>
      <protection hidden="1"/>
    </xf>
    <xf numFmtId="2" fontId="6" fillId="0" borderId="0" xfId="0" applyNumberFormat="1" applyFont="1" applyFill="1" applyBorder="1" applyAlignment="1" applyProtection="1">
      <alignment vertical="center"/>
      <protection hidden="1"/>
    </xf>
    <xf numFmtId="164" fontId="5" fillId="0" borderId="0" xfId="0" applyNumberFormat="1" applyFont="1" applyFill="1" applyBorder="1" applyAlignment="1" applyProtection="1">
      <alignment vertical="center"/>
      <protection hidden="1"/>
    </xf>
    <xf numFmtId="1" fontId="4" fillId="0" borderId="0" xfId="0" applyNumberFormat="1" applyFont="1" applyFill="1" applyBorder="1" applyAlignment="1" applyProtection="1">
      <alignment vertical="center"/>
      <protection hidden="1"/>
    </xf>
    <xf numFmtId="165" fontId="6" fillId="0" borderId="0" xfId="3" applyNumberFormat="1" applyFont="1" applyFill="1" applyBorder="1" applyAlignment="1" applyProtection="1">
      <alignment vertical="center"/>
      <protection hidden="1"/>
    </xf>
    <xf numFmtId="1" fontId="6" fillId="0" borderId="0" xfId="0" applyNumberFormat="1" applyFont="1" applyFill="1" applyBorder="1" applyAlignment="1" applyProtection="1">
      <alignment vertical="center"/>
      <protection hidden="1"/>
    </xf>
    <xf numFmtId="2" fontId="4" fillId="0" borderId="0" xfId="3" applyNumberFormat="1" applyFont="1" applyFill="1" applyBorder="1" applyAlignment="1" applyProtection="1">
      <alignment vertical="center"/>
      <protection hidden="1"/>
    </xf>
    <xf numFmtId="166" fontId="16" fillId="0" borderId="0" xfId="0" applyNumberFormat="1" applyFont="1" applyFill="1" applyBorder="1" applyProtection="1">
      <protection hidden="1"/>
    </xf>
    <xf numFmtId="0" fontId="16" fillId="0" borderId="0" xfId="0" applyFont="1" applyFill="1" applyBorder="1" applyProtection="1">
      <protection hidden="1"/>
    </xf>
    <xf numFmtId="0" fontId="17" fillId="0" borderId="0" xfId="0" applyFont="1" applyFill="1" applyBorder="1" applyProtection="1"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8" fillId="0" borderId="0" xfId="2" applyFont="1" applyFill="1" applyBorder="1" applyProtection="1">
      <protection hidden="1"/>
    </xf>
    <xf numFmtId="0" fontId="19" fillId="0" borderId="0" xfId="2" applyFont="1" applyFill="1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20" fillId="0" borderId="3" xfId="0" applyFont="1" applyBorder="1" applyProtection="1">
      <protection hidden="1"/>
    </xf>
    <xf numFmtId="0" fontId="12" fillId="0" borderId="3" xfId="0" applyFont="1" applyBorder="1" applyProtection="1">
      <protection hidden="1"/>
    </xf>
    <xf numFmtId="0" fontId="12" fillId="0" borderId="4" xfId="0" applyFont="1" applyBorder="1" applyProtection="1">
      <protection hidden="1"/>
    </xf>
    <xf numFmtId="0" fontId="16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12" fillId="0" borderId="6" xfId="0" applyFont="1" applyBorder="1" applyProtection="1">
      <protection hidden="1"/>
    </xf>
    <xf numFmtId="0" fontId="22" fillId="0" borderId="0" xfId="0" applyFont="1" applyBorder="1" applyAlignment="1" applyProtection="1">
      <protection hidden="1"/>
    </xf>
    <xf numFmtId="0" fontId="20" fillId="0" borderId="0" xfId="0" applyFont="1" applyBorder="1" applyProtection="1">
      <protection hidden="1"/>
    </xf>
    <xf numFmtId="0" fontId="12" fillId="0" borderId="0" xfId="0" applyFont="1" applyBorder="1" applyProtection="1">
      <protection hidden="1"/>
    </xf>
    <xf numFmtId="0" fontId="0" fillId="0" borderId="5" xfId="0" applyBorder="1" applyAlignment="1" applyProtection="1">
      <alignment vertical="center"/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12" fillId="0" borderId="6" xfId="0" applyFont="1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2" fontId="16" fillId="0" borderId="0" xfId="0" applyNumberFormat="1" applyFont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166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166" fontId="16" fillId="0" borderId="0" xfId="0" applyNumberFormat="1" applyFont="1" applyFill="1" applyBorder="1" applyAlignment="1" applyProtection="1">
      <alignment vertical="center"/>
      <protection hidden="1"/>
    </xf>
    <xf numFmtId="2" fontId="15" fillId="3" borderId="1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vertical="center"/>
      <protection hidden="1"/>
    </xf>
    <xf numFmtId="0" fontId="23" fillId="0" borderId="0" xfId="0" applyFont="1" applyBorder="1" applyAlignment="1" applyProtection="1">
      <alignment vertical="center"/>
      <protection hidden="1"/>
    </xf>
    <xf numFmtId="0" fontId="10" fillId="0" borderId="7" xfId="0" applyFont="1" applyBorder="1" applyProtection="1">
      <protection hidden="1"/>
    </xf>
    <xf numFmtId="0" fontId="10" fillId="0" borderId="8" xfId="0" applyFont="1" applyBorder="1" applyProtection="1">
      <protection hidden="1"/>
    </xf>
    <xf numFmtId="0" fontId="24" fillId="0" borderId="8" xfId="0" applyFont="1" applyBorder="1" applyProtection="1">
      <protection hidden="1"/>
    </xf>
    <xf numFmtId="0" fontId="10" fillId="0" borderId="9" xfId="0" applyFont="1" applyBorder="1" applyProtection="1">
      <protection hidden="1"/>
    </xf>
    <xf numFmtId="2" fontId="16" fillId="0" borderId="0" xfId="0" applyNumberFormat="1" applyFont="1" applyBorder="1" applyProtection="1">
      <protection hidden="1"/>
    </xf>
    <xf numFmtId="0" fontId="16" fillId="0" borderId="5" xfId="0" applyFont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 vertical="top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2" fontId="5" fillId="0" borderId="0" xfId="0" applyNumberFormat="1" applyFont="1" applyFill="1" applyBorder="1" applyAlignment="1" applyProtection="1">
      <alignment vertical="center"/>
      <protection hidden="1"/>
    </xf>
    <xf numFmtId="2" fontId="16" fillId="0" borderId="0" xfId="0" applyNumberFormat="1" applyFont="1" applyFill="1" applyBorder="1" applyProtection="1">
      <protection hidden="1"/>
    </xf>
    <xf numFmtId="168" fontId="16" fillId="0" borderId="0" xfId="0" applyNumberFormat="1" applyFont="1" applyFill="1" applyBorder="1" applyProtection="1">
      <protection hidden="1"/>
    </xf>
    <xf numFmtId="0" fontId="1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26" fillId="0" borderId="0" xfId="2" applyFont="1" applyBorder="1" applyAlignment="1" applyProtection="1">
      <alignment vertical="center"/>
      <protection hidden="1"/>
    </xf>
    <xf numFmtId="0" fontId="15" fillId="0" borderId="1" xfId="0" applyFont="1" applyBorder="1" applyAlignment="1" applyProtection="1">
      <alignment horizontal="right" vertical="center"/>
      <protection locked="0"/>
    </xf>
    <xf numFmtId="0" fontId="14" fillId="0" borderId="1" xfId="0" applyFont="1" applyBorder="1" applyAlignment="1" applyProtection="1">
      <alignment horizontal="right" vertical="center"/>
      <protection locked="0"/>
    </xf>
    <xf numFmtId="166" fontId="17" fillId="0" borderId="0" xfId="0" applyNumberFormat="1" applyFont="1" applyBorder="1" applyProtection="1">
      <protection hidden="1"/>
    </xf>
    <xf numFmtId="0" fontId="27" fillId="0" borderId="0" xfId="0" applyFont="1" applyBorder="1" applyAlignment="1" applyProtection="1">
      <protection hidden="1"/>
    </xf>
    <xf numFmtId="0" fontId="16" fillId="5" borderId="1" xfId="0" applyFont="1" applyFill="1" applyBorder="1" applyProtection="1">
      <protection hidden="1"/>
    </xf>
    <xf numFmtId="166" fontId="17" fillId="5" borderId="1" xfId="0" applyNumberFormat="1" applyFont="1" applyFill="1" applyBorder="1" applyProtection="1">
      <protection hidden="1"/>
    </xf>
    <xf numFmtId="0" fontId="17" fillId="5" borderId="1" xfId="0" applyFont="1" applyFill="1" applyBorder="1" applyProtection="1">
      <protection hidden="1"/>
    </xf>
    <xf numFmtId="0" fontId="16" fillId="0" borderId="1" xfId="0" applyFont="1" applyFill="1" applyBorder="1" applyProtection="1">
      <protection hidden="1"/>
    </xf>
    <xf numFmtId="0" fontId="16" fillId="0" borderId="1" xfId="0" applyFont="1" applyBorder="1" applyProtection="1">
      <protection hidden="1"/>
    </xf>
    <xf numFmtId="0" fontId="28" fillId="5" borderId="1" xfId="0" applyFont="1" applyFill="1" applyBorder="1" applyAlignment="1" applyProtection="1">
      <alignment horizontal="center" vertical="center"/>
      <protection hidden="1"/>
    </xf>
    <xf numFmtId="166" fontId="28" fillId="5" borderId="1" xfId="0" applyNumberFormat="1" applyFont="1" applyFill="1" applyBorder="1" applyAlignment="1" applyProtection="1">
      <alignment horizontal="center" vertical="center"/>
      <protection hidden="1"/>
    </xf>
    <xf numFmtId="0" fontId="28" fillId="5" borderId="1" xfId="0" applyFont="1" applyFill="1" applyBorder="1" applyAlignment="1" applyProtection="1">
      <alignment vertical="center"/>
      <protection hidden="1"/>
    </xf>
    <xf numFmtId="0" fontId="28" fillId="0" borderId="0" xfId="0" applyFont="1" applyFill="1" applyBorder="1" applyAlignment="1" applyProtection="1">
      <alignment vertical="center"/>
      <protection hidden="1"/>
    </xf>
    <xf numFmtId="0" fontId="28" fillId="0" borderId="0" xfId="0" applyFont="1" applyFill="1" applyBorder="1" applyProtection="1">
      <protection hidden="1"/>
    </xf>
    <xf numFmtId="0" fontId="28" fillId="0" borderId="1" xfId="0" applyFont="1" applyFill="1" applyBorder="1" applyAlignment="1" applyProtection="1">
      <alignment horizontal="center" vertical="center"/>
      <protection hidden="1"/>
    </xf>
    <xf numFmtId="0" fontId="28" fillId="0" borderId="1" xfId="0" applyFont="1" applyBorder="1" applyAlignment="1" applyProtection="1">
      <alignment horizontal="center" vertical="center"/>
      <protection hidden="1"/>
    </xf>
    <xf numFmtId="0" fontId="28" fillId="0" borderId="1" xfId="0" applyFont="1" applyBorder="1" applyAlignment="1" applyProtection="1">
      <alignment vertical="center"/>
      <protection hidden="1"/>
    </xf>
    <xf numFmtId="0" fontId="28" fillId="0" borderId="0" xfId="0" applyFont="1" applyBorder="1" applyAlignment="1" applyProtection="1">
      <alignment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166" fontId="28" fillId="5" borderId="1" xfId="0" applyNumberFormat="1" applyFont="1" applyFill="1" applyBorder="1" applyProtection="1">
      <protection hidden="1"/>
    </xf>
    <xf numFmtId="2" fontId="28" fillId="5" borderId="1" xfId="0" applyNumberFormat="1" applyFont="1" applyFill="1" applyBorder="1" applyAlignment="1" applyProtection="1">
      <alignment vertical="center"/>
      <protection hidden="1"/>
    </xf>
    <xf numFmtId="3" fontId="28" fillId="5" borderId="1" xfId="0" applyNumberFormat="1" applyFont="1" applyFill="1" applyBorder="1" applyAlignment="1" applyProtection="1">
      <alignment horizontal="center" vertical="center"/>
      <protection hidden="1"/>
    </xf>
    <xf numFmtId="0" fontId="28" fillId="0" borderId="1" xfId="0" applyFont="1" applyFill="1" applyBorder="1" applyAlignment="1" applyProtection="1">
      <alignment vertical="center"/>
      <protection hidden="1"/>
    </xf>
    <xf numFmtId="2" fontId="28" fillId="0" borderId="1" xfId="0" applyNumberFormat="1" applyFont="1" applyBorder="1" applyAlignment="1" applyProtection="1">
      <alignment vertical="center"/>
      <protection hidden="1"/>
    </xf>
    <xf numFmtId="0" fontId="28" fillId="0" borderId="0" xfId="0" applyFont="1" applyFill="1" applyBorder="1" applyAlignment="1" applyProtection="1">
      <alignment horizontal="right" vertical="center"/>
      <protection hidden="1"/>
    </xf>
    <xf numFmtId="0" fontId="29" fillId="0" borderId="0" xfId="2" applyFont="1" applyFill="1" applyBorder="1" applyAlignment="1" applyProtection="1">
      <alignment vertical="center"/>
      <protection hidden="1"/>
    </xf>
    <xf numFmtId="166" fontId="28" fillId="0" borderId="1" xfId="0" applyNumberFormat="1" applyFont="1" applyFill="1" applyBorder="1" applyProtection="1">
      <protection hidden="1"/>
    </xf>
    <xf numFmtId="2" fontId="28" fillId="0" borderId="1" xfId="0" applyNumberFormat="1" applyFont="1" applyFill="1" applyBorder="1" applyAlignment="1" applyProtection="1">
      <alignment vertical="center"/>
      <protection hidden="1"/>
    </xf>
    <xf numFmtId="3" fontId="28" fillId="0" borderId="1" xfId="0" applyNumberFormat="1" applyFont="1" applyFill="1" applyBorder="1" applyAlignment="1" applyProtection="1">
      <alignment horizontal="center" vertical="center"/>
      <protection hidden="1"/>
    </xf>
    <xf numFmtId="0" fontId="28" fillId="0" borderId="1" xfId="0" applyFont="1" applyFill="1" applyBorder="1" applyProtection="1">
      <protection hidden="1"/>
    </xf>
    <xf numFmtId="2" fontId="28" fillId="0" borderId="1" xfId="0" applyNumberFormat="1" applyFont="1" applyFill="1" applyBorder="1" applyProtection="1">
      <protection hidden="1"/>
    </xf>
    <xf numFmtId="0" fontId="29" fillId="0" borderId="0" xfId="2" applyFont="1" applyFill="1" applyBorder="1" applyProtection="1">
      <protection hidden="1"/>
    </xf>
    <xf numFmtId="164" fontId="28" fillId="0" borderId="1" xfId="0" applyNumberFormat="1" applyFont="1" applyFill="1" applyBorder="1" applyAlignment="1" applyProtection="1">
      <alignment vertical="center"/>
      <protection hidden="1"/>
    </xf>
    <xf numFmtId="0" fontId="28" fillId="0" borderId="1" xfId="0" applyFont="1" applyBorder="1" applyProtection="1">
      <protection hidden="1"/>
    </xf>
    <xf numFmtId="2" fontId="28" fillId="0" borderId="1" xfId="0" applyNumberFormat="1" applyFont="1" applyBorder="1" applyProtection="1">
      <protection hidden="1"/>
    </xf>
    <xf numFmtId="0" fontId="28" fillId="0" borderId="0" xfId="0" applyFont="1" applyBorder="1" applyProtection="1">
      <protection hidden="1"/>
    </xf>
    <xf numFmtId="166" fontId="28" fillId="0" borderId="0" xfId="0" applyNumberFormat="1" applyFont="1" applyFill="1" applyBorder="1" applyProtection="1">
      <protection hidden="1"/>
    </xf>
    <xf numFmtId="166" fontId="28" fillId="0" borderId="0" xfId="0" applyNumberFormat="1" applyFont="1" applyBorder="1" applyProtection="1">
      <protection hidden="1"/>
    </xf>
    <xf numFmtId="0" fontId="16" fillId="0" borderId="0" xfId="0" applyFont="1"/>
    <xf numFmtId="0" fontId="28" fillId="0" borderId="1" xfId="0" applyFont="1" applyFill="1" applyBorder="1" applyAlignment="1" applyProtection="1">
      <alignment horizontal="right" vertical="center"/>
      <protection hidden="1"/>
    </xf>
    <xf numFmtId="14" fontId="28" fillId="0" borderId="1" xfId="0" applyNumberFormat="1" applyFont="1" applyFill="1" applyBorder="1" applyAlignment="1" applyProtection="1">
      <alignment horizontal="center" vertical="center"/>
      <protection hidden="1"/>
    </xf>
    <xf numFmtId="167" fontId="28" fillId="0" borderId="1" xfId="1" applyNumberFormat="1" applyFont="1" applyFill="1" applyBorder="1" applyAlignment="1" applyProtection="1">
      <alignment horizontal="center" vertical="center"/>
      <protection hidden="1"/>
    </xf>
    <xf numFmtId="2" fontId="28" fillId="0" borderId="0" xfId="0" applyNumberFormat="1" applyFont="1" applyFill="1" applyBorder="1" applyAlignment="1" applyProtection="1">
      <alignment vertical="center"/>
      <protection hidden="1"/>
    </xf>
    <xf numFmtId="1" fontId="28" fillId="0" borderId="1" xfId="0" applyNumberFormat="1" applyFont="1" applyFill="1" applyBorder="1" applyAlignment="1" applyProtection="1">
      <alignment horizontal="center" vertical="center"/>
      <protection hidden="1"/>
    </xf>
    <xf numFmtId="2" fontId="28" fillId="0" borderId="1" xfId="0" applyNumberFormat="1" applyFont="1" applyFill="1" applyBorder="1" applyAlignment="1" applyProtection="1">
      <alignment horizontal="center" vertical="center"/>
      <protection hidden="1"/>
    </xf>
    <xf numFmtId="0" fontId="35" fillId="5" borderId="10" xfId="0" applyFont="1" applyFill="1" applyBorder="1" applyAlignment="1" applyProtection="1">
      <alignment horizontal="center" vertical="center"/>
      <protection hidden="1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Fill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6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7" xfId="0" applyFill="1" applyBorder="1" applyProtection="1">
      <protection locked="0"/>
    </xf>
    <xf numFmtId="0" fontId="0" fillId="0" borderId="28" xfId="0" applyFill="1" applyBorder="1" applyProtection="1">
      <protection locked="0"/>
    </xf>
    <xf numFmtId="0" fontId="0" fillId="0" borderId="29" xfId="0" applyFill="1" applyBorder="1" applyProtection="1">
      <protection locked="0"/>
    </xf>
    <xf numFmtId="0" fontId="28" fillId="0" borderId="1" xfId="0" applyFont="1" applyBorder="1" applyAlignment="1" applyProtection="1">
      <alignment horizontal="right" vertical="center"/>
      <protection hidden="1"/>
    </xf>
    <xf numFmtId="164" fontId="28" fillId="0" borderId="1" xfId="0" applyNumberFormat="1" applyFont="1" applyBorder="1" applyAlignment="1" applyProtection="1">
      <alignment horizontal="center" vertical="center"/>
      <protection hidden="1"/>
    </xf>
    <xf numFmtId="0" fontId="28" fillId="0" borderId="25" xfId="0" applyFont="1" applyBorder="1" applyAlignment="1" applyProtection="1">
      <alignment vertical="center"/>
      <protection hidden="1"/>
    </xf>
    <xf numFmtId="0" fontId="28" fillId="0" borderId="26" xfId="0" applyFont="1" applyBorder="1" applyAlignment="1" applyProtection="1">
      <alignment vertical="center"/>
      <protection hidden="1"/>
    </xf>
    <xf numFmtId="0" fontId="28" fillId="0" borderId="7" xfId="0" applyFont="1" applyBorder="1" applyAlignment="1" applyProtection="1">
      <alignment vertical="center"/>
      <protection hidden="1"/>
    </xf>
    <xf numFmtId="0" fontId="28" fillId="0" borderId="8" xfId="0" applyFont="1" applyBorder="1" applyAlignment="1" applyProtection="1">
      <alignment vertical="center"/>
      <protection hidden="1"/>
    </xf>
    <xf numFmtId="0" fontId="28" fillId="0" borderId="9" xfId="0" applyFont="1" applyBorder="1" applyAlignment="1" applyProtection="1">
      <alignment vertical="center"/>
      <protection hidden="1"/>
    </xf>
    <xf numFmtId="0" fontId="28" fillId="0" borderId="17" xfId="0" applyFont="1" applyBorder="1" applyAlignment="1" applyProtection="1">
      <alignment vertical="center"/>
      <protection hidden="1"/>
    </xf>
    <xf numFmtId="0" fontId="28" fillId="0" borderId="27" xfId="0" applyFont="1" applyBorder="1" applyAlignment="1" applyProtection="1">
      <alignment vertical="center"/>
      <protection hidden="1"/>
    </xf>
    <xf numFmtId="0" fontId="28" fillId="0" borderId="28" xfId="0" applyFont="1" applyBorder="1" applyAlignment="1" applyProtection="1">
      <alignment vertical="center"/>
      <protection hidden="1"/>
    </xf>
    <xf numFmtId="0" fontId="28" fillId="0" borderId="34" xfId="0" applyFont="1" applyBorder="1" applyAlignment="1" applyProtection="1">
      <alignment vertical="center"/>
      <protection hidden="1"/>
    </xf>
    <xf numFmtId="0" fontId="28" fillId="0" borderId="23" xfId="0" applyFont="1" applyBorder="1" applyAlignment="1" applyProtection="1">
      <alignment vertical="center"/>
      <protection hidden="1"/>
    </xf>
    <xf numFmtId="0" fontId="28" fillId="0" borderId="13" xfId="0" applyFont="1" applyBorder="1" applyAlignment="1" applyProtection="1">
      <alignment vertical="center"/>
      <protection hidden="1"/>
    </xf>
    <xf numFmtId="0" fontId="28" fillId="0" borderId="33" xfId="0" applyFont="1" applyBorder="1" applyAlignment="1" applyProtection="1">
      <alignment vertical="center"/>
      <protection hidden="1"/>
    </xf>
    <xf numFmtId="0" fontId="28" fillId="0" borderId="24" xfId="0" applyFont="1" applyBorder="1" applyAlignment="1" applyProtection="1">
      <alignment vertical="center"/>
      <protection hidden="1"/>
    </xf>
    <xf numFmtId="0" fontId="28" fillId="0" borderId="37" xfId="0" applyFont="1" applyBorder="1" applyAlignment="1" applyProtection="1">
      <alignment vertical="center"/>
      <protection hidden="1"/>
    </xf>
    <xf numFmtId="0" fontId="28" fillId="0" borderId="18" xfId="0" applyFont="1" applyBorder="1" applyAlignment="1" applyProtection="1">
      <alignment vertical="center"/>
      <protection hidden="1"/>
    </xf>
    <xf numFmtId="0" fontId="28" fillId="0" borderId="38" xfId="0" applyFont="1" applyBorder="1" applyAlignment="1" applyProtection="1">
      <alignment vertical="center"/>
      <protection hidden="1"/>
    </xf>
    <xf numFmtId="0" fontId="28" fillId="0" borderId="11" xfId="0" applyFont="1" applyBorder="1" applyAlignment="1" applyProtection="1">
      <alignment vertical="center"/>
      <protection hidden="1"/>
    </xf>
    <xf numFmtId="0" fontId="28" fillId="0" borderId="12" xfId="0" applyFont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28" fillId="0" borderId="20" xfId="0" applyFont="1" applyBorder="1" applyAlignment="1" applyProtection="1">
      <alignment vertical="center"/>
      <protection hidden="1"/>
    </xf>
    <xf numFmtId="0" fontId="16" fillId="0" borderId="27" xfId="0" applyFont="1" applyBorder="1" applyProtection="1">
      <protection hidden="1"/>
    </xf>
    <xf numFmtId="0" fontId="28" fillId="0" borderId="29" xfId="0" applyFont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6" fillId="0" borderId="8" xfId="0" applyFont="1" applyBorder="1" applyProtection="1">
      <protection hidden="1"/>
    </xf>
    <xf numFmtId="166" fontId="16" fillId="0" borderId="0" xfId="0" applyNumberFormat="1" applyFont="1" applyFill="1" applyBorder="1" applyAlignment="1" applyProtection="1">
      <alignment horizontal="left" vertical="center"/>
      <protection hidden="1"/>
    </xf>
    <xf numFmtId="0" fontId="16" fillId="0" borderId="1" xfId="0" applyFont="1" applyBorder="1" applyAlignment="1" applyProtection="1">
      <alignment vertical="center"/>
      <protection hidden="1"/>
    </xf>
    <xf numFmtId="0" fontId="36" fillId="4" borderId="1" xfId="0" applyFont="1" applyFill="1" applyBorder="1" applyAlignment="1" applyProtection="1">
      <alignment vertical="center"/>
      <protection hidden="1"/>
    </xf>
    <xf numFmtId="0" fontId="0" fillId="0" borderId="0" xfId="0" applyBorder="1"/>
    <xf numFmtId="0" fontId="16" fillId="0" borderId="30" xfId="0" applyFont="1" applyBorder="1" applyProtection="1">
      <protection hidden="1"/>
    </xf>
    <xf numFmtId="0" fontId="16" fillId="0" borderId="31" xfId="0" applyFont="1" applyBorder="1" applyProtection="1">
      <protection hidden="1"/>
    </xf>
    <xf numFmtId="0" fontId="16" fillId="0" borderId="32" xfId="0" applyFont="1" applyBorder="1" applyProtection="1">
      <protection hidden="1"/>
    </xf>
    <xf numFmtId="0" fontId="16" fillId="0" borderId="41" xfId="0" applyFont="1" applyBorder="1" applyAlignment="1" applyProtection="1">
      <alignment horizontal="center"/>
      <protection hidden="1"/>
    </xf>
    <xf numFmtId="0" fontId="16" fillId="0" borderId="42" xfId="0" applyFont="1" applyBorder="1" applyProtection="1">
      <protection hidden="1"/>
    </xf>
    <xf numFmtId="0" fontId="16" fillId="0" borderId="42" xfId="0" applyFont="1" applyBorder="1" applyAlignment="1" applyProtection="1">
      <alignment horizontal="center"/>
      <protection hidden="1"/>
    </xf>
    <xf numFmtId="0" fontId="16" fillId="0" borderId="43" xfId="0" applyFont="1" applyBorder="1" applyProtection="1">
      <protection hidden="1"/>
    </xf>
    <xf numFmtId="0" fontId="16" fillId="0" borderId="14" xfId="0" applyFont="1" applyBorder="1" applyAlignment="1" applyProtection="1">
      <alignment horizontal="center"/>
      <protection hidden="1"/>
    </xf>
    <xf numFmtId="0" fontId="16" fillId="0" borderId="43" xfId="0" applyFont="1" applyBorder="1" applyAlignment="1" applyProtection="1">
      <alignment horizontal="center"/>
      <protection hidden="1"/>
    </xf>
    <xf numFmtId="0" fontId="14" fillId="0" borderId="1" xfId="0" applyFont="1" applyBorder="1" applyAlignment="1" applyProtection="1">
      <alignment vertical="center"/>
      <protection hidden="1"/>
    </xf>
    <xf numFmtId="0" fontId="28" fillId="0" borderId="0" xfId="0" applyFont="1" applyBorder="1" applyAlignment="1" applyProtection="1">
      <alignment horizontal="center"/>
      <protection hidden="1"/>
    </xf>
    <xf numFmtId="0" fontId="36" fillId="4" borderId="17" xfId="0" applyFont="1" applyFill="1" applyBorder="1" applyAlignment="1" applyProtection="1">
      <alignment vertical="center"/>
      <protection hidden="1"/>
    </xf>
    <xf numFmtId="0" fontId="26" fillId="0" borderId="0" xfId="2" applyFont="1" applyBorder="1" applyAlignment="1" applyProtection="1">
      <alignment horizontal="center" vertical="center"/>
      <protection hidden="1"/>
    </xf>
    <xf numFmtId="0" fontId="30" fillId="5" borderId="1" xfId="0" applyFont="1" applyFill="1" applyBorder="1" applyAlignment="1" applyProtection="1">
      <alignment vertical="center"/>
      <protection hidden="1"/>
    </xf>
    <xf numFmtId="0" fontId="11" fillId="0" borderId="0" xfId="2" applyBorder="1" applyAlignment="1" applyProtection="1">
      <protection hidden="1"/>
    </xf>
    <xf numFmtId="0" fontId="16" fillId="0" borderId="1" xfId="0" applyFont="1" applyBorder="1" applyAlignment="1" applyProtection="1">
      <alignment vertical="center" wrapText="1"/>
      <protection hidden="1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left" vertical="center" wrapText="1"/>
      <protection hidden="1"/>
    </xf>
    <xf numFmtId="0" fontId="16" fillId="0" borderId="13" xfId="0" applyFont="1" applyBorder="1" applyAlignment="1" applyProtection="1">
      <alignment horizontal="left" vertical="center" wrapText="1"/>
      <protection hidden="1"/>
    </xf>
    <xf numFmtId="169" fontId="14" fillId="2" borderId="17" xfId="0" applyNumberFormat="1" applyFont="1" applyFill="1" applyBorder="1" applyAlignment="1" applyProtection="1">
      <alignment horizontal="center" vertical="center"/>
      <protection locked="0"/>
    </xf>
    <xf numFmtId="169" fontId="14" fillId="2" borderId="12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30" fillId="0" borderId="14" xfId="0" applyFont="1" applyBorder="1" applyAlignment="1" applyProtection="1">
      <alignment horizontal="center" vertical="center"/>
      <protection hidden="1"/>
    </xf>
    <xf numFmtId="0" fontId="30" fillId="0" borderId="15" xfId="0" applyFont="1" applyBorder="1" applyAlignment="1" applyProtection="1">
      <alignment horizontal="center" vertical="center"/>
      <protection hidden="1"/>
    </xf>
    <xf numFmtId="0" fontId="30" fillId="0" borderId="16" xfId="0" applyFont="1" applyBorder="1" applyAlignment="1" applyProtection="1">
      <alignment horizontal="center" vertical="center"/>
      <protection hidden="1"/>
    </xf>
    <xf numFmtId="3" fontId="14" fillId="2" borderId="17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/>
      <protection hidden="1"/>
    </xf>
    <xf numFmtId="2" fontId="33" fillId="2" borderId="17" xfId="0" applyNumberFormat="1" applyFont="1" applyFill="1" applyBorder="1" applyAlignment="1" applyProtection="1">
      <alignment horizontal="center" vertical="center"/>
      <protection hidden="1"/>
    </xf>
    <xf numFmtId="2" fontId="33" fillId="2" borderId="18" xfId="0" applyNumberFormat="1" applyFont="1" applyFill="1" applyBorder="1" applyAlignment="1" applyProtection="1">
      <alignment horizontal="center" vertical="center"/>
      <protection hidden="1"/>
    </xf>
    <xf numFmtId="2" fontId="33" fillId="2" borderId="12" xfId="0" applyNumberFormat="1" applyFont="1" applyFill="1" applyBorder="1" applyAlignment="1" applyProtection="1">
      <alignment horizontal="center" vertical="center"/>
      <protection hidden="1"/>
    </xf>
    <xf numFmtId="2" fontId="15" fillId="3" borderId="17" xfId="0" applyNumberFormat="1" applyFont="1" applyFill="1" applyBorder="1" applyAlignment="1" applyProtection="1">
      <alignment horizontal="center" vertical="center"/>
      <protection hidden="1"/>
    </xf>
    <xf numFmtId="2" fontId="15" fillId="3" borderId="18" xfId="0" applyNumberFormat="1" applyFont="1" applyFill="1" applyBorder="1" applyAlignment="1" applyProtection="1">
      <alignment horizontal="center" vertical="center"/>
      <protection hidden="1"/>
    </xf>
    <xf numFmtId="2" fontId="15" fillId="3" borderId="12" xfId="0" applyNumberFormat="1" applyFont="1" applyFill="1" applyBorder="1" applyAlignment="1" applyProtection="1">
      <alignment horizontal="center" vertical="center"/>
      <protection hidden="1"/>
    </xf>
    <xf numFmtId="0" fontId="26" fillId="0" borderId="0" xfId="2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0" fontId="14" fillId="0" borderId="12" xfId="0" applyFont="1" applyBorder="1" applyAlignment="1" applyProtection="1">
      <alignment horizontal="left" vertical="center"/>
      <protection hidden="1"/>
    </xf>
    <xf numFmtId="0" fontId="32" fillId="0" borderId="14" xfId="2" applyFont="1" applyBorder="1" applyAlignment="1" applyProtection="1">
      <alignment horizontal="center" vertical="top" wrapText="1"/>
      <protection hidden="1"/>
    </xf>
    <xf numFmtId="0" fontId="32" fillId="0" borderId="15" xfId="2" applyFont="1" applyBorder="1" applyAlignment="1" applyProtection="1">
      <alignment horizontal="center" vertical="top" wrapText="1"/>
      <protection hidden="1"/>
    </xf>
    <xf numFmtId="0" fontId="32" fillId="0" borderId="16" xfId="2" applyFont="1" applyBorder="1" applyAlignment="1" applyProtection="1">
      <alignment horizontal="center" vertical="top" wrapText="1"/>
      <protection hidden="1"/>
    </xf>
    <xf numFmtId="0" fontId="31" fillId="0" borderId="0" xfId="0" applyFont="1" applyAlignment="1" applyProtection="1">
      <alignment horizontal="center"/>
      <protection hidden="1"/>
    </xf>
    <xf numFmtId="0" fontId="15" fillId="5" borderId="36" xfId="0" applyFont="1" applyFill="1" applyBorder="1" applyAlignment="1" applyProtection="1">
      <alignment horizontal="left" vertical="top" wrapText="1"/>
      <protection hidden="1"/>
    </xf>
    <xf numFmtId="0" fontId="15" fillId="5" borderId="39" xfId="0" applyFont="1" applyFill="1" applyBorder="1" applyAlignment="1" applyProtection="1">
      <alignment horizontal="left" vertical="top" wrapText="1"/>
      <protection hidden="1"/>
    </xf>
    <xf numFmtId="0" fontId="15" fillId="5" borderId="40" xfId="0" applyFont="1" applyFill="1" applyBorder="1" applyAlignment="1" applyProtection="1">
      <alignment horizontal="left" vertical="top" wrapText="1"/>
      <protection hidden="1"/>
    </xf>
    <xf numFmtId="0" fontId="15" fillId="5" borderId="35" xfId="0" applyFont="1" applyFill="1" applyBorder="1" applyAlignment="1" applyProtection="1">
      <alignment horizontal="left" vertical="top" wrapText="1"/>
      <protection hidden="1"/>
    </xf>
    <xf numFmtId="0" fontId="15" fillId="5" borderId="0" xfId="0" applyFont="1" applyFill="1" applyBorder="1" applyAlignment="1" applyProtection="1">
      <alignment horizontal="left" vertical="top" wrapText="1"/>
      <protection hidden="1"/>
    </xf>
    <xf numFmtId="0" fontId="15" fillId="5" borderId="19" xfId="0" applyFont="1" applyFill="1" applyBorder="1" applyAlignment="1" applyProtection="1">
      <alignment horizontal="left" vertical="top" wrapText="1"/>
      <protection hidden="1"/>
    </xf>
    <xf numFmtId="0" fontId="15" fillId="5" borderId="33" xfId="0" applyFont="1" applyFill="1" applyBorder="1" applyAlignment="1" applyProtection="1">
      <alignment horizontal="left" vertical="top" wrapText="1"/>
      <protection hidden="1"/>
    </xf>
    <xf numFmtId="0" fontId="15" fillId="5" borderId="37" xfId="0" applyFont="1" applyFill="1" applyBorder="1" applyAlignment="1" applyProtection="1">
      <alignment horizontal="left" vertical="top" wrapText="1"/>
      <protection hidden="1"/>
    </xf>
    <xf numFmtId="0" fontId="15" fillId="5" borderId="11" xfId="0" applyFont="1" applyFill="1" applyBorder="1" applyAlignment="1" applyProtection="1">
      <alignment horizontal="left" vertical="top" wrapText="1"/>
      <protection hidden="1"/>
    </xf>
    <xf numFmtId="0" fontId="34" fillId="5" borderId="1" xfId="2" applyFont="1" applyFill="1" applyBorder="1" applyAlignment="1" applyProtection="1">
      <alignment horizontal="center" vertical="center"/>
      <protection hidden="1"/>
    </xf>
    <xf numFmtId="0" fontId="35" fillId="5" borderId="1" xfId="0" applyFont="1" applyFill="1" applyBorder="1" applyAlignment="1" applyProtection="1">
      <alignment horizontal="center" vertical="center"/>
      <protection hidden="1"/>
    </xf>
    <xf numFmtId="0" fontId="35" fillId="5" borderId="10" xfId="0" applyFont="1" applyFill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/>
      <protection hidden="1"/>
    </xf>
    <xf numFmtId="0" fontId="11" fillId="0" borderId="0" xfId="2" applyAlignment="1" applyProtection="1">
      <alignment horizontal="left"/>
    </xf>
    <xf numFmtId="0" fontId="16" fillId="0" borderId="14" xfId="0" applyFont="1" applyBorder="1" applyAlignment="1" applyProtection="1">
      <alignment horizontal="center"/>
      <protection hidden="1"/>
    </xf>
    <xf numFmtId="0" fontId="16" fillId="0" borderId="15" xfId="0" applyFont="1" applyBorder="1" applyAlignment="1" applyProtection="1">
      <alignment horizontal="center"/>
      <protection hidden="1"/>
    </xf>
    <xf numFmtId="0" fontId="16" fillId="0" borderId="16" xfId="0" applyFont="1" applyBorder="1" applyAlignment="1" applyProtection="1">
      <alignment horizontal="center"/>
      <protection hidden="1"/>
    </xf>
    <xf numFmtId="0" fontId="17" fillId="0" borderId="14" xfId="0" applyFont="1" applyBorder="1" applyAlignment="1" applyProtection="1">
      <alignment horizontal="center"/>
      <protection hidden="1"/>
    </xf>
    <xf numFmtId="0" fontId="17" fillId="0" borderId="15" xfId="0" applyFont="1" applyBorder="1" applyAlignment="1" applyProtection="1">
      <alignment horizontal="center"/>
      <protection hidden="1"/>
    </xf>
    <xf numFmtId="0" fontId="17" fillId="0" borderId="16" xfId="0" applyFont="1" applyBorder="1" applyAlignment="1" applyProtection="1">
      <alignment horizontal="center"/>
      <protection hidden="1"/>
    </xf>
    <xf numFmtId="0" fontId="28" fillId="0" borderId="14" xfId="0" applyFont="1" applyBorder="1" applyAlignment="1" applyProtection="1">
      <alignment horizontal="center" vertical="center" wrapText="1"/>
      <protection hidden="1"/>
    </xf>
    <xf numFmtId="0" fontId="28" fillId="0" borderId="15" xfId="0" applyFont="1" applyBorder="1" applyAlignment="1" applyProtection="1">
      <alignment horizontal="center" vertical="center" wrapText="1"/>
      <protection hidden="1"/>
    </xf>
    <xf numFmtId="0" fontId="28" fillId="0" borderId="16" xfId="0" applyFont="1" applyBorder="1" applyAlignment="1" applyProtection="1">
      <alignment horizontal="center" vertical="center" wrapText="1"/>
      <protection hidden="1"/>
    </xf>
    <xf numFmtId="0" fontId="16" fillId="0" borderId="14" xfId="0" applyFont="1" applyBorder="1" applyAlignment="1" applyProtection="1">
      <alignment horizontal="center" vertical="center" wrapText="1"/>
      <protection hidden="1"/>
    </xf>
    <xf numFmtId="0" fontId="16" fillId="0" borderId="15" xfId="0" applyFont="1" applyBorder="1" applyAlignment="1" applyProtection="1">
      <alignment horizontal="center" vertical="center" wrapText="1"/>
      <protection hidden="1"/>
    </xf>
    <xf numFmtId="0" fontId="16" fillId="0" borderId="16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30" fillId="5" borderId="17" xfId="0" applyFont="1" applyFill="1" applyBorder="1" applyAlignment="1" applyProtection="1">
      <alignment horizontal="center" vertical="center"/>
      <protection hidden="1"/>
    </xf>
    <xf numFmtId="0" fontId="30" fillId="5" borderId="18" xfId="0" applyFont="1" applyFill="1" applyBorder="1" applyAlignment="1" applyProtection="1">
      <alignment horizontal="center" vertical="center"/>
      <protection hidden="1"/>
    </xf>
    <xf numFmtId="0" fontId="30" fillId="5" borderId="12" xfId="0" applyFont="1" applyFill="1" applyBorder="1" applyAlignment="1" applyProtection="1">
      <alignment horizontal="center" vertical="center"/>
      <protection hidden="1"/>
    </xf>
    <xf numFmtId="0" fontId="16" fillId="0" borderId="41" xfId="0" applyFont="1" applyBorder="1" applyAlignment="1" applyProtection="1">
      <alignment horizontal="center"/>
      <protection hidden="1"/>
    </xf>
    <xf numFmtId="0" fontId="16" fillId="0" borderId="43" xfId="0" applyFont="1" applyBorder="1" applyAlignment="1" applyProtection="1">
      <alignment horizontal="center"/>
      <protection hidden="1"/>
    </xf>
    <xf numFmtId="0" fontId="11" fillId="0" borderId="0" xfId="2" applyBorder="1" applyAlignment="1" applyProtection="1">
      <alignment horizontal="left"/>
      <protection hidden="1"/>
    </xf>
  </cellXfs>
  <cellStyles count="4">
    <cellStyle name="Komma" xfId="1" builtinId="3"/>
    <cellStyle name="Link" xfId="2" builtinId="8"/>
    <cellStyle name="Prozent" xfId="3" builtinId="5"/>
    <cellStyle name="Standard" xfId="0" builtinId="0"/>
  </cellStyles>
  <dxfs count="10">
    <dxf>
      <font>
        <color rgb="FFFF0000"/>
      </font>
      <fill>
        <patternFill>
          <fgColor auto="1"/>
          <bgColor rgb="FFFF0000"/>
        </patternFill>
      </fill>
    </dxf>
    <dxf>
      <font>
        <color rgb="FFFF0000"/>
      </font>
      <fill>
        <patternFill>
          <fgColor auto="1"/>
          <bgColor rgb="FFFF0000"/>
        </patternFill>
      </fill>
    </dxf>
    <dxf>
      <font>
        <color rgb="FFFF0000"/>
      </font>
      <fill>
        <patternFill>
          <fgColor auto="1"/>
          <bgColor rgb="FFFF0000"/>
        </patternFill>
      </fill>
    </dxf>
    <dxf>
      <font>
        <color rgb="FFFF0000"/>
      </font>
      <fill>
        <patternFill>
          <fgColor auto="1"/>
          <bgColor rgb="FFFF0000"/>
        </patternFill>
      </fill>
    </dxf>
    <dxf>
      <font>
        <color rgb="FFFF0000"/>
      </font>
      <fill>
        <patternFill>
          <fgColor auto="1"/>
          <bgColor rgb="FFFF0000"/>
        </patternFill>
      </fill>
    </dxf>
    <dxf>
      <font>
        <color rgb="FFFF0000"/>
      </font>
      <fill>
        <patternFill>
          <fgColor auto="1"/>
          <bgColor rgb="FFFF0000"/>
        </patternFill>
      </fill>
    </dxf>
    <dxf>
      <font>
        <color rgb="FFFF0000"/>
      </font>
      <fill>
        <patternFill>
          <fgColor auto="1"/>
          <bgColor rgb="FFFF0000"/>
        </patternFill>
      </fill>
    </dxf>
    <dxf>
      <font>
        <color rgb="FFFF0000"/>
      </font>
      <fill>
        <patternFill>
          <fgColor auto="1"/>
          <bgColor rgb="FFFF0000"/>
        </patternFill>
      </fill>
    </dxf>
    <dxf>
      <font>
        <b/>
        <i val="0"/>
        <strike val="0"/>
        <color rgb="FFFF0000"/>
      </font>
      <fill>
        <patternFill patternType="solid">
          <bgColor theme="4" tint="0.79998168889431442"/>
        </patternFill>
      </fill>
    </dxf>
    <dxf>
      <font>
        <b/>
        <i val="0"/>
        <color rgb="FFFF0000"/>
      </font>
      <fill>
        <patternFill patternType="solid"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value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"/>
          <c:y val="0.17054417818163184"/>
          <c:w val="0.7284466224698003"/>
          <c:h val="0.65207297840481437"/>
        </c:manualLayout>
      </c:layout>
      <c:scatterChart>
        <c:scatterStyle val="lineMarker"/>
        <c:varyColors val="0"/>
        <c:ser>
          <c:idx val="9"/>
          <c:order val="0"/>
          <c:tx>
            <c:strRef>
              <c:f>'Input and Diagram'!$R$6</c:f>
              <c:strCache>
                <c:ptCount val="1"/>
                <c:pt idx="0">
                  <c:v>UCL upper control limit X</c:v>
                </c:pt>
              </c:strCache>
            </c:strRef>
          </c:tx>
          <c:spPr>
            <a:ln w="25400" cmpd="sng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Calculation!$AN$5:$AN$204</c:f>
              <c:numCache>
                <c:formatCode>0.00</c:formatCode>
                <c:ptCount val="200"/>
                <c:pt idx="0">
                  <c:v>22.302377893950709</c:v>
                </c:pt>
                <c:pt idx="1">
                  <c:v>22.302377893950709</c:v>
                </c:pt>
                <c:pt idx="2">
                  <c:v>22.302377893950709</c:v>
                </c:pt>
                <c:pt idx="3">
                  <c:v>22.302377893950709</c:v>
                </c:pt>
                <c:pt idx="4">
                  <c:v>22.302377893950709</c:v>
                </c:pt>
                <c:pt idx="5">
                  <c:v>22.302377893950709</c:v>
                </c:pt>
                <c:pt idx="6">
                  <c:v>22.302377893950709</c:v>
                </c:pt>
                <c:pt idx="7">
                  <c:v>22.302377893950709</c:v>
                </c:pt>
                <c:pt idx="8">
                  <c:v>22.302377893950709</c:v>
                </c:pt>
                <c:pt idx="9">
                  <c:v>22.302377893950709</c:v>
                </c:pt>
                <c:pt idx="10">
                  <c:v>22.302377893950709</c:v>
                </c:pt>
                <c:pt idx="11">
                  <c:v>22.302377893950709</c:v>
                </c:pt>
                <c:pt idx="12">
                  <c:v>22.302377893950709</c:v>
                </c:pt>
                <c:pt idx="13">
                  <c:v>22.302377893950709</c:v>
                </c:pt>
                <c:pt idx="14">
                  <c:v>22.302377893950709</c:v>
                </c:pt>
                <c:pt idx="15">
                  <c:v>22.302377893950709</c:v>
                </c:pt>
                <c:pt idx="16">
                  <c:v>22.302377893950709</c:v>
                </c:pt>
                <c:pt idx="17">
                  <c:v>22.302377893950709</c:v>
                </c:pt>
                <c:pt idx="18">
                  <c:v>22.302377893950709</c:v>
                </c:pt>
                <c:pt idx="19">
                  <c:v>22.302377893950709</c:v>
                </c:pt>
                <c:pt idx="20">
                  <c:v>22.302377893950709</c:v>
                </c:pt>
                <c:pt idx="21">
                  <c:v>22.302377893950709</c:v>
                </c:pt>
                <c:pt idx="22">
                  <c:v>22.302377893950709</c:v>
                </c:pt>
                <c:pt idx="23">
                  <c:v>22.302377893950709</c:v>
                </c:pt>
                <c:pt idx="24">
                  <c:v>22.302377893950709</c:v>
                </c:pt>
                <c:pt idx="25">
                  <c:v>22.302377893950709</c:v>
                </c:pt>
                <c:pt idx="26">
                  <c:v>22.302377893950709</c:v>
                </c:pt>
                <c:pt idx="27">
                  <c:v>22.302377893950709</c:v>
                </c:pt>
                <c:pt idx="28">
                  <c:v>22.302377893950709</c:v>
                </c:pt>
                <c:pt idx="29">
                  <c:v>22.302377893950709</c:v>
                </c:pt>
                <c:pt idx="30">
                  <c:v>22.302377893950709</c:v>
                </c:pt>
                <c:pt idx="31">
                  <c:v>22.302377893950709</c:v>
                </c:pt>
                <c:pt idx="32">
                  <c:v>22.302377893950709</c:v>
                </c:pt>
                <c:pt idx="33">
                  <c:v>22.302377893950709</c:v>
                </c:pt>
                <c:pt idx="34">
                  <c:v>22.302377893950709</c:v>
                </c:pt>
                <c:pt idx="35">
                  <c:v>22.302377893950709</c:v>
                </c:pt>
                <c:pt idx="36">
                  <c:v>22.302377893950709</c:v>
                </c:pt>
                <c:pt idx="37">
                  <c:v>22.302377893950709</c:v>
                </c:pt>
                <c:pt idx="38">
                  <c:v>22.302377893950709</c:v>
                </c:pt>
                <c:pt idx="39">
                  <c:v>22.302377893950709</c:v>
                </c:pt>
                <c:pt idx="40">
                  <c:v>22.302377893950709</c:v>
                </c:pt>
                <c:pt idx="41">
                  <c:v>22.302377893950709</c:v>
                </c:pt>
                <c:pt idx="42">
                  <c:v>22.302377893950709</c:v>
                </c:pt>
                <c:pt idx="43">
                  <c:v>22.302377893950709</c:v>
                </c:pt>
                <c:pt idx="44">
                  <c:v>22.302377893950709</c:v>
                </c:pt>
                <c:pt idx="45">
                  <c:v>22.302377893950709</c:v>
                </c:pt>
                <c:pt idx="46">
                  <c:v>22.302377893950709</c:v>
                </c:pt>
                <c:pt idx="47">
                  <c:v>22.302377893950709</c:v>
                </c:pt>
                <c:pt idx="48">
                  <c:v>22.302377893950709</c:v>
                </c:pt>
                <c:pt idx="49">
                  <c:v>22.302377893950709</c:v>
                </c:pt>
                <c:pt idx="50">
                  <c:v>22.302377893950709</c:v>
                </c:pt>
                <c:pt idx="51">
                  <c:v>22.302377893950709</c:v>
                </c:pt>
                <c:pt idx="52">
                  <c:v>22.302377893950709</c:v>
                </c:pt>
                <c:pt idx="53">
                  <c:v>22.302377893950709</c:v>
                </c:pt>
                <c:pt idx="54">
                  <c:v>22.302377893950709</c:v>
                </c:pt>
                <c:pt idx="55">
                  <c:v>22.302377893950709</c:v>
                </c:pt>
                <c:pt idx="56">
                  <c:v>22.302377893950709</c:v>
                </c:pt>
                <c:pt idx="57">
                  <c:v>22.302377893950709</c:v>
                </c:pt>
                <c:pt idx="58">
                  <c:v>22.302377893950709</c:v>
                </c:pt>
                <c:pt idx="59">
                  <c:v>22.302377893950709</c:v>
                </c:pt>
                <c:pt idx="60">
                  <c:v>22.302377893950709</c:v>
                </c:pt>
                <c:pt idx="61">
                  <c:v>22.302377893950709</c:v>
                </c:pt>
                <c:pt idx="62">
                  <c:v>22.302377893950709</c:v>
                </c:pt>
                <c:pt idx="63">
                  <c:v>22.302377893950709</c:v>
                </c:pt>
                <c:pt idx="64">
                  <c:v>22.302377893950709</c:v>
                </c:pt>
                <c:pt idx="65">
                  <c:v>22.302377893950709</c:v>
                </c:pt>
                <c:pt idx="66">
                  <c:v>22.302377893950709</c:v>
                </c:pt>
                <c:pt idx="67">
                  <c:v>22.302377893950709</c:v>
                </c:pt>
                <c:pt idx="68">
                  <c:v>22.302377893950709</c:v>
                </c:pt>
                <c:pt idx="69">
                  <c:v>22.302377893950709</c:v>
                </c:pt>
                <c:pt idx="70">
                  <c:v>22.302377893950709</c:v>
                </c:pt>
                <c:pt idx="71">
                  <c:v>22.302377893950709</c:v>
                </c:pt>
                <c:pt idx="72">
                  <c:v>22.302377893950709</c:v>
                </c:pt>
                <c:pt idx="73">
                  <c:v>22.302377893950709</c:v>
                </c:pt>
                <c:pt idx="74">
                  <c:v>22.302377893950709</c:v>
                </c:pt>
                <c:pt idx="75">
                  <c:v>22.302377893950709</c:v>
                </c:pt>
                <c:pt idx="76">
                  <c:v>22.302377893950709</c:v>
                </c:pt>
                <c:pt idx="77">
                  <c:v>22.302377893950709</c:v>
                </c:pt>
                <c:pt idx="78">
                  <c:v>22.302377893950709</c:v>
                </c:pt>
                <c:pt idx="79">
                  <c:v>22.302377893950709</c:v>
                </c:pt>
                <c:pt idx="80">
                  <c:v>22.302377893950709</c:v>
                </c:pt>
                <c:pt idx="81">
                  <c:v>22.302377893950709</c:v>
                </c:pt>
                <c:pt idx="82">
                  <c:v>22.302377893950709</c:v>
                </c:pt>
                <c:pt idx="83">
                  <c:v>22.302377893950709</c:v>
                </c:pt>
                <c:pt idx="84">
                  <c:v>22.302377893950709</c:v>
                </c:pt>
                <c:pt idx="85">
                  <c:v>22.302377893950709</c:v>
                </c:pt>
                <c:pt idx="86">
                  <c:v>22.302377893950709</c:v>
                </c:pt>
                <c:pt idx="87">
                  <c:v>22.302377893950709</c:v>
                </c:pt>
                <c:pt idx="88">
                  <c:v>22.302377893950709</c:v>
                </c:pt>
                <c:pt idx="89">
                  <c:v>22.302377893950709</c:v>
                </c:pt>
                <c:pt idx="90">
                  <c:v>22.302377893950709</c:v>
                </c:pt>
                <c:pt idx="91">
                  <c:v>22.302377893950709</c:v>
                </c:pt>
                <c:pt idx="92">
                  <c:v>22.302377893950709</c:v>
                </c:pt>
                <c:pt idx="93">
                  <c:v>22.302377893950709</c:v>
                </c:pt>
                <c:pt idx="94">
                  <c:v>22.302377893950709</c:v>
                </c:pt>
                <c:pt idx="95">
                  <c:v>22.302377893950709</c:v>
                </c:pt>
                <c:pt idx="96">
                  <c:v>22.302377893950709</c:v>
                </c:pt>
                <c:pt idx="97">
                  <c:v>22.302377893950709</c:v>
                </c:pt>
                <c:pt idx="98">
                  <c:v>22.302377893950709</c:v>
                </c:pt>
                <c:pt idx="99">
                  <c:v>22.302377893950709</c:v>
                </c:pt>
                <c:pt idx="100">
                  <c:v>22.302377893950709</c:v>
                </c:pt>
                <c:pt idx="101">
                  <c:v>22.302377893950709</c:v>
                </c:pt>
                <c:pt idx="102">
                  <c:v>22.302377893950709</c:v>
                </c:pt>
                <c:pt idx="103">
                  <c:v>22.302377893950709</c:v>
                </c:pt>
                <c:pt idx="104">
                  <c:v>22.302377893950709</c:v>
                </c:pt>
                <c:pt idx="105">
                  <c:v>22.302377893950709</c:v>
                </c:pt>
                <c:pt idx="106">
                  <c:v>22.302377893950709</c:v>
                </c:pt>
                <c:pt idx="107">
                  <c:v>22.302377893950709</c:v>
                </c:pt>
                <c:pt idx="108">
                  <c:v>22.302377893950709</c:v>
                </c:pt>
                <c:pt idx="109">
                  <c:v>22.302377893950709</c:v>
                </c:pt>
                <c:pt idx="110">
                  <c:v>22.302377893950709</c:v>
                </c:pt>
                <c:pt idx="111">
                  <c:v>22.302377893950709</c:v>
                </c:pt>
                <c:pt idx="112">
                  <c:v>22.302377893950709</c:v>
                </c:pt>
                <c:pt idx="113">
                  <c:v>22.302377893950709</c:v>
                </c:pt>
                <c:pt idx="114">
                  <c:v>22.302377893950709</c:v>
                </c:pt>
                <c:pt idx="115">
                  <c:v>22.302377893950709</c:v>
                </c:pt>
                <c:pt idx="116">
                  <c:v>22.302377893950709</c:v>
                </c:pt>
                <c:pt idx="117">
                  <c:v>22.302377893950709</c:v>
                </c:pt>
                <c:pt idx="118">
                  <c:v>22.302377893950709</c:v>
                </c:pt>
                <c:pt idx="119">
                  <c:v>22.302377893950709</c:v>
                </c:pt>
                <c:pt idx="120">
                  <c:v>22.302377893950709</c:v>
                </c:pt>
                <c:pt idx="121">
                  <c:v>22.302377893950709</c:v>
                </c:pt>
                <c:pt idx="122">
                  <c:v>22.302377893950709</c:v>
                </c:pt>
                <c:pt idx="123">
                  <c:v>22.302377893950709</c:v>
                </c:pt>
                <c:pt idx="124">
                  <c:v>22.302377893950709</c:v>
                </c:pt>
                <c:pt idx="125">
                  <c:v>22.302377893950709</c:v>
                </c:pt>
                <c:pt idx="126">
                  <c:v>22.302377893950709</c:v>
                </c:pt>
                <c:pt idx="127">
                  <c:v>22.302377893950709</c:v>
                </c:pt>
                <c:pt idx="128">
                  <c:v>22.302377893950709</c:v>
                </c:pt>
                <c:pt idx="129">
                  <c:v>22.302377893950709</c:v>
                </c:pt>
                <c:pt idx="130">
                  <c:v>22.302377893950709</c:v>
                </c:pt>
                <c:pt idx="131">
                  <c:v>22.302377893950709</c:v>
                </c:pt>
                <c:pt idx="132">
                  <c:v>22.302377893950709</c:v>
                </c:pt>
                <c:pt idx="133">
                  <c:v>22.302377893950709</c:v>
                </c:pt>
                <c:pt idx="134">
                  <c:v>22.302377893950709</c:v>
                </c:pt>
                <c:pt idx="135">
                  <c:v>22.302377893950709</c:v>
                </c:pt>
                <c:pt idx="136">
                  <c:v>22.302377893950709</c:v>
                </c:pt>
                <c:pt idx="137">
                  <c:v>22.302377893950709</c:v>
                </c:pt>
                <c:pt idx="138">
                  <c:v>22.302377893950709</c:v>
                </c:pt>
                <c:pt idx="139">
                  <c:v>22.302377893950709</c:v>
                </c:pt>
                <c:pt idx="140">
                  <c:v>22.302377893950709</c:v>
                </c:pt>
                <c:pt idx="141">
                  <c:v>22.302377893950709</c:v>
                </c:pt>
                <c:pt idx="142">
                  <c:v>22.302377893950709</c:v>
                </c:pt>
                <c:pt idx="143">
                  <c:v>22.302377893950709</c:v>
                </c:pt>
                <c:pt idx="144">
                  <c:v>22.302377893950709</c:v>
                </c:pt>
                <c:pt idx="145">
                  <c:v>22.302377893950709</c:v>
                </c:pt>
                <c:pt idx="146">
                  <c:v>22.302377893950709</c:v>
                </c:pt>
                <c:pt idx="147">
                  <c:v>22.302377893950709</c:v>
                </c:pt>
                <c:pt idx="148">
                  <c:v>22.302377893950709</c:v>
                </c:pt>
                <c:pt idx="149">
                  <c:v>22.302377893950709</c:v>
                </c:pt>
                <c:pt idx="150">
                  <c:v>22.302377893950709</c:v>
                </c:pt>
                <c:pt idx="151">
                  <c:v>22.302377893950709</c:v>
                </c:pt>
                <c:pt idx="152">
                  <c:v>22.302377893950709</c:v>
                </c:pt>
                <c:pt idx="153">
                  <c:v>22.302377893950709</c:v>
                </c:pt>
                <c:pt idx="154">
                  <c:v>22.302377893950709</c:v>
                </c:pt>
                <c:pt idx="155">
                  <c:v>22.302377893950709</c:v>
                </c:pt>
                <c:pt idx="156">
                  <c:v>22.302377893950709</c:v>
                </c:pt>
                <c:pt idx="157">
                  <c:v>22.302377893950709</c:v>
                </c:pt>
                <c:pt idx="158">
                  <c:v>22.302377893950709</c:v>
                </c:pt>
                <c:pt idx="159">
                  <c:v>22.302377893950709</c:v>
                </c:pt>
                <c:pt idx="160">
                  <c:v>22.302377893950709</c:v>
                </c:pt>
                <c:pt idx="161">
                  <c:v>22.302377893950709</c:v>
                </c:pt>
                <c:pt idx="162">
                  <c:v>22.302377893950709</c:v>
                </c:pt>
                <c:pt idx="163">
                  <c:v>22.302377893950709</c:v>
                </c:pt>
                <c:pt idx="164">
                  <c:v>22.302377893950709</c:v>
                </c:pt>
                <c:pt idx="165">
                  <c:v>22.302377893950709</c:v>
                </c:pt>
                <c:pt idx="166">
                  <c:v>22.302377893950709</c:v>
                </c:pt>
                <c:pt idx="167">
                  <c:v>22.302377893950709</c:v>
                </c:pt>
                <c:pt idx="168">
                  <c:v>22.302377893950709</c:v>
                </c:pt>
                <c:pt idx="169">
                  <c:v>22.302377893950709</c:v>
                </c:pt>
                <c:pt idx="170">
                  <c:v>22.302377893950709</c:v>
                </c:pt>
                <c:pt idx="171">
                  <c:v>22.302377893950709</c:v>
                </c:pt>
                <c:pt idx="172">
                  <c:v>22.302377893950709</c:v>
                </c:pt>
                <c:pt idx="173">
                  <c:v>22.302377893950709</c:v>
                </c:pt>
                <c:pt idx="174">
                  <c:v>22.302377893950709</c:v>
                </c:pt>
                <c:pt idx="175">
                  <c:v>22.302377893950709</c:v>
                </c:pt>
                <c:pt idx="176">
                  <c:v>22.302377893950709</c:v>
                </c:pt>
                <c:pt idx="177">
                  <c:v>22.302377893950709</c:v>
                </c:pt>
                <c:pt idx="178">
                  <c:v>22.302377893950709</c:v>
                </c:pt>
                <c:pt idx="179">
                  <c:v>22.302377893950709</c:v>
                </c:pt>
                <c:pt idx="180">
                  <c:v>22.302377893950709</c:v>
                </c:pt>
                <c:pt idx="181">
                  <c:v>22.302377893950709</c:v>
                </c:pt>
                <c:pt idx="182">
                  <c:v>22.302377893950709</c:v>
                </c:pt>
                <c:pt idx="183">
                  <c:v>22.302377893950709</c:v>
                </c:pt>
                <c:pt idx="184">
                  <c:v>22.302377893950709</c:v>
                </c:pt>
                <c:pt idx="185">
                  <c:v>22.302377893950709</c:v>
                </c:pt>
                <c:pt idx="186">
                  <c:v>22.302377893950709</c:v>
                </c:pt>
                <c:pt idx="187">
                  <c:v>22.302377893950709</c:v>
                </c:pt>
                <c:pt idx="188">
                  <c:v>22.302377893950709</c:v>
                </c:pt>
                <c:pt idx="189">
                  <c:v>22.302377893950709</c:v>
                </c:pt>
                <c:pt idx="190">
                  <c:v>22.302377893950709</c:v>
                </c:pt>
                <c:pt idx="191">
                  <c:v>22.302377893950709</c:v>
                </c:pt>
                <c:pt idx="192">
                  <c:v>22.302377893950709</c:v>
                </c:pt>
                <c:pt idx="193">
                  <c:v>22.302377893950709</c:v>
                </c:pt>
                <c:pt idx="194">
                  <c:v>22.302377893950709</c:v>
                </c:pt>
                <c:pt idx="195">
                  <c:v>22.302377893950709</c:v>
                </c:pt>
                <c:pt idx="196">
                  <c:v>22.302377893950709</c:v>
                </c:pt>
                <c:pt idx="197">
                  <c:v>22.302377893950709</c:v>
                </c:pt>
                <c:pt idx="198">
                  <c:v>22.302377893950709</c:v>
                </c:pt>
                <c:pt idx="199">
                  <c:v>22.302377893950709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Calculation!$AG$4</c:f>
              <c:strCache>
                <c:ptCount val="1"/>
                <c:pt idx="0">
                  <c:v> + 3 Sigma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Calculation!$AG$5:$AG$204</c:f>
              <c:numCache>
                <c:formatCode>0.00</c:formatCode>
                <c:ptCount val="200"/>
                <c:pt idx="0">
                  <c:v>22.61358926454643</c:v>
                </c:pt>
                <c:pt idx="1">
                  <c:v>22.61358926454643</c:v>
                </c:pt>
                <c:pt idx="2">
                  <c:v>22.61358926454643</c:v>
                </c:pt>
                <c:pt idx="3">
                  <c:v>22.61358926454643</c:v>
                </c:pt>
                <c:pt idx="4">
                  <c:v>22.61358926454643</c:v>
                </c:pt>
                <c:pt idx="5">
                  <c:v>22.61358926454643</c:v>
                </c:pt>
                <c:pt idx="6">
                  <c:v>22.61358926454643</c:v>
                </c:pt>
                <c:pt idx="7">
                  <c:v>22.61358926454643</c:v>
                </c:pt>
                <c:pt idx="8">
                  <c:v>22.61358926454643</c:v>
                </c:pt>
                <c:pt idx="9">
                  <c:v>22.61358926454643</c:v>
                </c:pt>
                <c:pt idx="10">
                  <c:v>22.61358926454643</c:v>
                </c:pt>
                <c:pt idx="11">
                  <c:v>22.61358926454643</c:v>
                </c:pt>
                <c:pt idx="12">
                  <c:v>22.61358926454643</c:v>
                </c:pt>
                <c:pt idx="13">
                  <c:v>22.61358926454643</c:v>
                </c:pt>
                <c:pt idx="14">
                  <c:v>22.61358926454643</c:v>
                </c:pt>
                <c:pt idx="15">
                  <c:v>22.61358926454643</c:v>
                </c:pt>
                <c:pt idx="16">
                  <c:v>22.61358926454643</c:v>
                </c:pt>
                <c:pt idx="17">
                  <c:v>22.61358926454643</c:v>
                </c:pt>
                <c:pt idx="18">
                  <c:v>22.61358926454643</c:v>
                </c:pt>
                <c:pt idx="19">
                  <c:v>22.61358926454643</c:v>
                </c:pt>
                <c:pt idx="20">
                  <c:v>22.61358926454643</c:v>
                </c:pt>
                <c:pt idx="21">
                  <c:v>22.61358926454643</c:v>
                </c:pt>
                <c:pt idx="22">
                  <c:v>22.61358926454643</c:v>
                </c:pt>
                <c:pt idx="23">
                  <c:v>22.61358926454643</c:v>
                </c:pt>
                <c:pt idx="24">
                  <c:v>22.61358926454643</c:v>
                </c:pt>
                <c:pt idx="25">
                  <c:v>22.61358926454643</c:v>
                </c:pt>
                <c:pt idx="26">
                  <c:v>22.61358926454643</c:v>
                </c:pt>
                <c:pt idx="27">
                  <c:v>22.61358926454643</c:v>
                </c:pt>
                <c:pt idx="28">
                  <c:v>22.61358926454643</c:v>
                </c:pt>
                <c:pt idx="29">
                  <c:v>22.61358926454643</c:v>
                </c:pt>
                <c:pt idx="30">
                  <c:v>22.61358926454643</c:v>
                </c:pt>
                <c:pt idx="31">
                  <c:v>22.61358926454643</c:v>
                </c:pt>
                <c:pt idx="32">
                  <c:v>22.61358926454643</c:v>
                </c:pt>
                <c:pt idx="33">
                  <c:v>22.61358926454643</c:v>
                </c:pt>
                <c:pt idx="34">
                  <c:v>22.61358926454643</c:v>
                </c:pt>
                <c:pt idx="35">
                  <c:v>22.61358926454643</c:v>
                </c:pt>
                <c:pt idx="36">
                  <c:v>22.61358926454643</c:v>
                </c:pt>
                <c:pt idx="37">
                  <c:v>22.61358926454643</c:v>
                </c:pt>
                <c:pt idx="38">
                  <c:v>22.61358926454643</c:v>
                </c:pt>
                <c:pt idx="39">
                  <c:v>22.61358926454643</c:v>
                </c:pt>
                <c:pt idx="40">
                  <c:v>22.61358926454643</c:v>
                </c:pt>
                <c:pt idx="41">
                  <c:v>22.61358926454643</c:v>
                </c:pt>
                <c:pt idx="42">
                  <c:v>22.61358926454643</c:v>
                </c:pt>
                <c:pt idx="43">
                  <c:v>22.61358926454643</c:v>
                </c:pt>
                <c:pt idx="44">
                  <c:v>22.61358926454643</c:v>
                </c:pt>
                <c:pt idx="45">
                  <c:v>22.61358926454643</c:v>
                </c:pt>
                <c:pt idx="46">
                  <c:v>22.61358926454643</c:v>
                </c:pt>
                <c:pt idx="47">
                  <c:v>22.61358926454643</c:v>
                </c:pt>
                <c:pt idx="48">
                  <c:v>22.61358926454643</c:v>
                </c:pt>
                <c:pt idx="49">
                  <c:v>22.61358926454643</c:v>
                </c:pt>
                <c:pt idx="50">
                  <c:v>22.61358926454643</c:v>
                </c:pt>
                <c:pt idx="51">
                  <c:v>22.61358926454643</c:v>
                </c:pt>
                <c:pt idx="52">
                  <c:v>22.61358926454643</c:v>
                </c:pt>
                <c:pt idx="53">
                  <c:v>22.61358926454643</c:v>
                </c:pt>
                <c:pt idx="54">
                  <c:v>22.61358926454643</c:v>
                </c:pt>
                <c:pt idx="55">
                  <c:v>22.61358926454643</c:v>
                </c:pt>
                <c:pt idx="56">
                  <c:v>22.61358926454643</c:v>
                </c:pt>
                <c:pt idx="57">
                  <c:v>22.61358926454643</c:v>
                </c:pt>
                <c:pt idx="58">
                  <c:v>22.61358926454643</c:v>
                </c:pt>
                <c:pt idx="59">
                  <c:v>22.61358926454643</c:v>
                </c:pt>
                <c:pt idx="60">
                  <c:v>22.61358926454643</c:v>
                </c:pt>
                <c:pt idx="61">
                  <c:v>22.61358926454643</c:v>
                </c:pt>
                <c:pt idx="62">
                  <c:v>22.61358926454643</c:v>
                </c:pt>
                <c:pt idx="63">
                  <c:v>22.61358926454643</c:v>
                </c:pt>
                <c:pt idx="64">
                  <c:v>22.61358926454643</c:v>
                </c:pt>
                <c:pt idx="65">
                  <c:v>22.61358926454643</c:v>
                </c:pt>
                <c:pt idx="66">
                  <c:v>22.61358926454643</c:v>
                </c:pt>
                <c:pt idx="67">
                  <c:v>22.61358926454643</c:v>
                </c:pt>
                <c:pt idx="68">
                  <c:v>22.61358926454643</c:v>
                </c:pt>
                <c:pt idx="69">
                  <c:v>22.61358926454643</c:v>
                </c:pt>
                <c:pt idx="70">
                  <c:v>22.61358926454643</c:v>
                </c:pt>
                <c:pt idx="71">
                  <c:v>22.61358926454643</c:v>
                </c:pt>
                <c:pt idx="72">
                  <c:v>22.61358926454643</c:v>
                </c:pt>
                <c:pt idx="73">
                  <c:v>22.61358926454643</c:v>
                </c:pt>
                <c:pt idx="74">
                  <c:v>22.61358926454643</c:v>
                </c:pt>
                <c:pt idx="75">
                  <c:v>22.61358926454643</c:v>
                </c:pt>
                <c:pt idx="76">
                  <c:v>22.61358926454643</c:v>
                </c:pt>
                <c:pt idx="77">
                  <c:v>22.61358926454643</c:v>
                </c:pt>
                <c:pt idx="78">
                  <c:v>22.61358926454643</c:v>
                </c:pt>
                <c:pt idx="79">
                  <c:v>22.61358926454643</c:v>
                </c:pt>
                <c:pt idx="80">
                  <c:v>22.61358926454643</c:v>
                </c:pt>
                <c:pt idx="81">
                  <c:v>22.61358926454643</c:v>
                </c:pt>
                <c:pt idx="82">
                  <c:v>22.61358926454643</c:v>
                </c:pt>
                <c:pt idx="83">
                  <c:v>22.61358926454643</c:v>
                </c:pt>
                <c:pt idx="84">
                  <c:v>22.61358926454643</c:v>
                </c:pt>
                <c:pt idx="85">
                  <c:v>22.61358926454643</c:v>
                </c:pt>
                <c:pt idx="86">
                  <c:v>22.61358926454643</c:v>
                </c:pt>
                <c:pt idx="87">
                  <c:v>22.61358926454643</c:v>
                </c:pt>
                <c:pt idx="88">
                  <c:v>22.61358926454643</c:v>
                </c:pt>
                <c:pt idx="89">
                  <c:v>22.61358926454643</c:v>
                </c:pt>
                <c:pt idx="90">
                  <c:v>22.61358926454643</c:v>
                </c:pt>
                <c:pt idx="91">
                  <c:v>22.61358926454643</c:v>
                </c:pt>
                <c:pt idx="92">
                  <c:v>22.61358926454643</c:v>
                </c:pt>
                <c:pt idx="93">
                  <c:v>22.61358926454643</c:v>
                </c:pt>
                <c:pt idx="94">
                  <c:v>22.61358926454643</c:v>
                </c:pt>
                <c:pt idx="95">
                  <c:v>22.61358926454643</c:v>
                </c:pt>
                <c:pt idx="96">
                  <c:v>22.61358926454643</c:v>
                </c:pt>
                <c:pt idx="97">
                  <c:v>22.61358926454643</c:v>
                </c:pt>
                <c:pt idx="98">
                  <c:v>22.61358926454643</c:v>
                </c:pt>
                <c:pt idx="99">
                  <c:v>22.61358926454643</c:v>
                </c:pt>
                <c:pt idx="100">
                  <c:v>22.61358926454643</c:v>
                </c:pt>
                <c:pt idx="101">
                  <c:v>22.61358926454643</c:v>
                </c:pt>
                <c:pt idx="102">
                  <c:v>22.61358926454643</c:v>
                </c:pt>
                <c:pt idx="103">
                  <c:v>22.61358926454643</c:v>
                </c:pt>
                <c:pt idx="104">
                  <c:v>22.61358926454643</c:v>
                </c:pt>
                <c:pt idx="105">
                  <c:v>22.61358926454643</c:v>
                </c:pt>
                <c:pt idx="106">
                  <c:v>22.61358926454643</c:v>
                </c:pt>
                <c:pt idx="107">
                  <c:v>22.61358926454643</c:v>
                </c:pt>
                <c:pt idx="108">
                  <c:v>22.61358926454643</c:v>
                </c:pt>
                <c:pt idx="109">
                  <c:v>22.61358926454643</c:v>
                </c:pt>
                <c:pt idx="110">
                  <c:v>22.61358926454643</c:v>
                </c:pt>
                <c:pt idx="111">
                  <c:v>22.61358926454643</c:v>
                </c:pt>
                <c:pt idx="112">
                  <c:v>22.61358926454643</c:v>
                </c:pt>
                <c:pt idx="113">
                  <c:v>22.61358926454643</c:v>
                </c:pt>
                <c:pt idx="114">
                  <c:v>22.61358926454643</c:v>
                </c:pt>
                <c:pt idx="115">
                  <c:v>22.61358926454643</c:v>
                </c:pt>
                <c:pt idx="116">
                  <c:v>22.61358926454643</c:v>
                </c:pt>
                <c:pt idx="117">
                  <c:v>22.61358926454643</c:v>
                </c:pt>
                <c:pt idx="118">
                  <c:v>22.61358926454643</c:v>
                </c:pt>
                <c:pt idx="119">
                  <c:v>22.61358926454643</c:v>
                </c:pt>
                <c:pt idx="120">
                  <c:v>22.61358926454643</c:v>
                </c:pt>
                <c:pt idx="121">
                  <c:v>22.61358926454643</c:v>
                </c:pt>
                <c:pt idx="122">
                  <c:v>22.61358926454643</c:v>
                </c:pt>
                <c:pt idx="123">
                  <c:v>22.61358926454643</c:v>
                </c:pt>
                <c:pt idx="124">
                  <c:v>22.61358926454643</c:v>
                </c:pt>
                <c:pt idx="125">
                  <c:v>22.61358926454643</c:v>
                </c:pt>
                <c:pt idx="126">
                  <c:v>22.61358926454643</c:v>
                </c:pt>
                <c:pt idx="127">
                  <c:v>22.61358926454643</c:v>
                </c:pt>
                <c:pt idx="128">
                  <c:v>22.61358926454643</c:v>
                </c:pt>
                <c:pt idx="129">
                  <c:v>22.61358926454643</c:v>
                </c:pt>
                <c:pt idx="130">
                  <c:v>22.61358926454643</c:v>
                </c:pt>
                <c:pt idx="131">
                  <c:v>22.61358926454643</c:v>
                </c:pt>
                <c:pt idx="132">
                  <c:v>22.61358926454643</c:v>
                </c:pt>
                <c:pt idx="133">
                  <c:v>22.61358926454643</c:v>
                </c:pt>
                <c:pt idx="134">
                  <c:v>22.61358926454643</c:v>
                </c:pt>
                <c:pt idx="135">
                  <c:v>22.61358926454643</c:v>
                </c:pt>
                <c:pt idx="136">
                  <c:v>22.61358926454643</c:v>
                </c:pt>
                <c:pt idx="137">
                  <c:v>22.61358926454643</c:v>
                </c:pt>
                <c:pt idx="138">
                  <c:v>22.61358926454643</c:v>
                </c:pt>
                <c:pt idx="139">
                  <c:v>22.61358926454643</c:v>
                </c:pt>
                <c:pt idx="140">
                  <c:v>22.61358926454643</c:v>
                </c:pt>
                <c:pt idx="141">
                  <c:v>22.61358926454643</c:v>
                </c:pt>
                <c:pt idx="142">
                  <c:v>22.61358926454643</c:v>
                </c:pt>
                <c:pt idx="143">
                  <c:v>22.61358926454643</c:v>
                </c:pt>
                <c:pt idx="144">
                  <c:v>22.61358926454643</c:v>
                </c:pt>
                <c:pt idx="145">
                  <c:v>22.61358926454643</c:v>
                </c:pt>
                <c:pt idx="146">
                  <c:v>22.61358926454643</c:v>
                </c:pt>
                <c:pt idx="147">
                  <c:v>22.61358926454643</c:v>
                </c:pt>
                <c:pt idx="148">
                  <c:v>22.61358926454643</c:v>
                </c:pt>
                <c:pt idx="149">
                  <c:v>22.61358926454643</c:v>
                </c:pt>
                <c:pt idx="150">
                  <c:v>22.61358926454643</c:v>
                </c:pt>
                <c:pt idx="151">
                  <c:v>22.61358926454643</c:v>
                </c:pt>
                <c:pt idx="152">
                  <c:v>22.61358926454643</c:v>
                </c:pt>
                <c:pt idx="153">
                  <c:v>22.61358926454643</c:v>
                </c:pt>
                <c:pt idx="154">
                  <c:v>22.61358926454643</c:v>
                </c:pt>
                <c:pt idx="155">
                  <c:v>22.61358926454643</c:v>
                </c:pt>
                <c:pt idx="156">
                  <c:v>22.61358926454643</c:v>
                </c:pt>
                <c:pt idx="157">
                  <c:v>22.61358926454643</c:v>
                </c:pt>
                <c:pt idx="158">
                  <c:v>22.61358926454643</c:v>
                </c:pt>
                <c:pt idx="159">
                  <c:v>22.61358926454643</c:v>
                </c:pt>
                <c:pt idx="160">
                  <c:v>22.61358926454643</c:v>
                </c:pt>
                <c:pt idx="161">
                  <c:v>22.61358926454643</c:v>
                </c:pt>
                <c:pt idx="162">
                  <c:v>22.61358926454643</c:v>
                </c:pt>
                <c:pt idx="163">
                  <c:v>22.61358926454643</c:v>
                </c:pt>
                <c:pt idx="164">
                  <c:v>22.61358926454643</c:v>
                </c:pt>
                <c:pt idx="165">
                  <c:v>22.61358926454643</c:v>
                </c:pt>
                <c:pt idx="166">
                  <c:v>22.61358926454643</c:v>
                </c:pt>
                <c:pt idx="167">
                  <c:v>22.61358926454643</c:v>
                </c:pt>
                <c:pt idx="168">
                  <c:v>22.61358926454643</c:v>
                </c:pt>
                <c:pt idx="169">
                  <c:v>22.61358926454643</c:v>
                </c:pt>
                <c:pt idx="170">
                  <c:v>22.61358926454643</c:v>
                </c:pt>
                <c:pt idx="171">
                  <c:v>22.61358926454643</c:v>
                </c:pt>
                <c:pt idx="172">
                  <c:v>22.61358926454643</c:v>
                </c:pt>
                <c:pt idx="173">
                  <c:v>22.61358926454643</c:v>
                </c:pt>
                <c:pt idx="174">
                  <c:v>22.61358926454643</c:v>
                </c:pt>
                <c:pt idx="175">
                  <c:v>22.61358926454643</c:v>
                </c:pt>
                <c:pt idx="176">
                  <c:v>22.61358926454643</c:v>
                </c:pt>
                <c:pt idx="177">
                  <c:v>22.61358926454643</c:v>
                </c:pt>
                <c:pt idx="178">
                  <c:v>22.61358926454643</c:v>
                </c:pt>
                <c:pt idx="179">
                  <c:v>22.61358926454643</c:v>
                </c:pt>
                <c:pt idx="180">
                  <c:v>22.61358926454643</c:v>
                </c:pt>
                <c:pt idx="181">
                  <c:v>22.61358926454643</c:v>
                </c:pt>
                <c:pt idx="182">
                  <c:v>22.61358926454643</c:v>
                </c:pt>
                <c:pt idx="183">
                  <c:v>22.61358926454643</c:v>
                </c:pt>
                <c:pt idx="184">
                  <c:v>22.61358926454643</c:v>
                </c:pt>
                <c:pt idx="185">
                  <c:v>22.61358926454643</c:v>
                </c:pt>
                <c:pt idx="186">
                  <c:v>22.61358926454643</c:v>
                </c:pt>
                <c:pt idx="187">
                  <c:v>22.61358926454643</c:v>
                </c:pt>
                <c:pt idx="188">
                  <c:v>22.61358926454643</c:v>
                </c:pt>
                <c:pt idx="189">
                  <c:v>22.61358926454643</c:v>
                </c:pt>
                <c:pt idx="190">
                  <c:v>22.61358926454643</c:v>
                </c:pt>
                <c:pt idx="191">
                  <c:v>22.61358926454643</c:v>
                </c:pt>
                <c:pt idx="192">
                  <c:v>22.61358926454643</c:v>
                </c:pt>
                <c:pt idx="193">
                  <c:v>22.61358926454643</c:v>
                </c:pt>
                <c:pt idx="194">
                  <c:v>22.61358926454643</c:v>
                </c:pt>
                <c:pt idx="195">
                  <c:v>22.61358926454643</c:v>
                </c:pt>
                <c:pt idx="196">
                  <c:v>22.61358926454643</c:v>
                </c:pt>
                <c:pt idx="197">
                  <c:v>22.61358926454643</c:v>
                </c:pt>
                <c:pt idx="198">
                  <c:v>22.61358926454643</c:v>
                </c:pt>
                <c:pt idx="199">
                  <c:v>22.61358926454643</c:v>
                </c:pt>
              </c:numCache>
            </c:numRef>
          </c:yVal>
          <c:smooth val="0"/>
        </c:ser>
        <c:ser>
          <c:idx val="8"/>
          <c:order val="2"/>
          <c:tx>
            <c:strRef>
              <c:f>Calculation!$AE$4</c:f>
              <c:strCache>
                <c:ptCount val="1"/>
                <c:pt idx="0">
                  <c:v> + 2 Sigma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Calculation!$AE$5:$AE$204</c:f>
              <c:numCache>
                <c:formatCode>0.00</c:formatCode>
                <c:ptCount val="200"/>
                <c:pt idx="0">
                  <c:v>21.500085150723262</c:v>
                </c:pt>
                <c:pt idx="1">
                  <c:v>21.500085150723262</c:v>
                </c:pt>
                <c:pt idx="2">
                  <c:v>21.500085150723262</c:v>
                </c:pt>
                <c:pt idx="3">
                  <c:v>21.500085150723262</c:v>
                </c:pt>
                <c:pt idx="4">
                  <c:v>21.500085150723262</c:v>
                </c:pt>
                <c:pt idx="5">
                  <c:v>21.500085150723262</c:v>
                </c:pt>
                <c:pt idx="6">
                  <c:v>21.500085150723262</c:v>
                </c:pt>
                <c:pt idx="7">
                  <c:v>21.500085150723262</c:v>
                </c:pt>
                <c:pt idx="8">
                  <c:v>21.500085150723262</c:v>
                </c:pt>
                <c:pt idx="9">
                  <c:v>21.500085150723262</c:v>
                </c:pt>
                <c:pt idx="10">
                  <c:v>21.500085150723262</c:v>
                </c:pt>
                <c:pt idx="11">
                  <c:v>21.500085150723262</c:v>
                </c:pt>
                <c:pt idx="12">
                  <c:v>21.500085150723262</c:v>
                </c:pt>
                <c:pt idx="13">
                  <c:v>21.500085150723262</c:v>
                </c:pt>
                <c:pt idx="14">
                  <c:v>21.500085150723262</c:v>
                </c:pt>
                <c:pt idx="15">
                  <c:v>21.500085150723262</c:v>
                </c:pt>
                <c:pt idx="16">
                  <c:v>21.500085150723262</c:v>
                </c:pt>
                <c:pt idx="17">
                  <c:v>21.500085150723262</c:v>
                </c:pt>
                <c:pt idx="18">
                  <c:v>21.500085150723262</c:v>
                </c:pt>
                <c:pt idx="19">
                  <c:v>21.500085150723262</c:v>
                </c:pt>
                <c:pt idx="20">
                  <c:v>21.500085150723262</c:v>
                </c:pt>
                <c:pt idx="21">
                  <c:v>21.500085150723262</c:v>
                </c:pt>
                <c:pt idx="22">
                  <c:v>21.500085150723262</c:v>
                </c:pt>
                <c:pt idx="23">
                  <c:v>21.500085150723262</c:v>
                </c:pt>
                <c:pt idx="24">
                  <c:v>21.500085150723262</c:v>
                </c:pt>
                <c:pt idx="25">
                  <c:v>21.500085150723262</c:v>
                </c:pt>
                <c:pt idx="26">
                  <c:v>21.500085150723262</c:v>
                </c:pt>
                <c:pt idx="27">
                  <c:v>21.500085150723262</c:v>
                </c:pt>
                <c:pt idx="28">
                  <c:v>21.500085150723262</c:v>
                </c:pt>
                <c:pt idx="29">
                  <c:v>21.500085150723262</c:v>
                </c:pt>
                <c:pt idx="30">
                  <c:v>21.500085150723262</c:v>
                </c:pt>
                <c:pt idx="31">
                  <c:v>21.500085150723262</c:v>
                </c:pt>
                <c:pt idx="32">
                  <c:v>21.500085150723262</c:v>
                </c:pt>
                <c:pt idx="33">
                  <c:v>21.500085150723262</c:v>
                </c:pt>
                <c:pt idx="34">
                  <c:v>21.500085150723262</c:v>
                </c:pt>
                <c:pt idx="35">
                  <c:v>21.500085150723262</c:v>
                </c:pt>
                <c:pt idx="36">
                  <c:v>21.500085150723262</c:v>
                </c:pt>
                <c:pt idx="37">
                  <c:v>21.500085150723262</c:v>
                </c:pt>
                <c:pt idx="38">
                  <c:v>21.500085150723262</c:v>
                </c:pt>
                <c:pt idx="39">
                  <c:v>21.500085150723262</c:v>
                </c:pt>
                <c:pt idx="40">
                  <c:v>21.500085150723262</c:v>
                </c:pt>
                <c:pt idx="41">
                  <c:v>21.500085150723262</c:v>
                </c:pt>
                <c:pt idx="42">
                  <c:v>21.500085150723262</c:v>
                </c:pt>
                <c:pt idx="43">
                  <c:v>21.500085150723262</c:v>
                </c:pt>
                <c:pt idx="44">
                  <c:v>21.500085150723262</c:v>
                </c:pt>
                <c:pt idx="45">
                  <c:v>21.500085150723262</c:v>
                </c:pt>
                <c:pt idx="46">
                  <c:v>21.500085150723262</c:v>
                </c:pt>
                <c:pt idx="47">
                  <c:v>21.500085150723262</c:v>
                </c:pt>
                <c:pt idx="48">
                  <c:v>21.500085150723262</c:v>
                </c:pt>
                <c:pt idx="49">
                  <c:v>21.500085150723262</c:v>
                </c:pt>
                <c:pt idx="50">
                  <c:v>21.500085150723262</c:v>
                </c:pt>
                <c:pt idx="51">
                  <c:v>21.500085150723262</c:v>
                </c:pt>
                <c:pt idx="52">
                  <c:v>21.500085150723262</c:v>
                </c:pt>
                <c:pt idx="53">
                  <c:v>21.500085150723262</c:v>
                </c:pt>
                <c:pt idx="54">
                  <c:v>21.500085150723262</c:v>
                </c:pt>
                <c:pt idx="55">
                  <c:v>21.500085150723262</c:v>
                </c:pt>
                <c:pt idx="56">
                  <c:v>21.500085150723262</c:v>
                </c:pt>
                <c:pt idx="57">
                  <c:v>21.500085150723262</c:v>
                </c:pt>
                <c:pt idx="58">
                  <c:v>21.500085150723262</c:v>
                </c:pt>
                <c:pt idx="59">
                  <c:v>21.500085150723262</c:v>
                </c:pt>
                <c:pt idx="60">
                  <c:v>21.500085150723262</c:v>
                </c:pt>
                <c:pt idx="61">
                  <c:v>21.500085150723262</c:v>
                </c:pt>
                <c:pt idx="62">
                  <c:v>21.500085150723262</c:v>
                </c:pt>
                <c:pt idx="63">
                  <c:v>21.500085150723262</c:v>
                </c:pt>
                <c:pt idx="64">
                  <c:v>21.500085150723262</c:v>
                </c:pt>
                <c:pt idx="65">
                  <c:v>21.500085150723262</c:v>
                </c:pt>
                <c:pt idx="66">
                  <c:v>21.500085150723262</c:v>
                </c:pt>
                <c:pt idx="67">
                  <c:v>21.500085150723262</c:v>
                </c:pt>
                <c:pt idx="68">
                  <c:v>21.500085150723262</c:v>
                </c:pt>
                <c:pt idx="69">
                  <c:v>21.500085150723262</c:v>
                </c:pt>
                <c:pt idx="70">
                  <c:v>21.500085150723262</c:v>
                </c:pt>
                <c:pt idx="71">
                  <c:v>21.500085150723262</c:v>
                </c:pt>
                <c:pt idx="72">
                  <c:v>21.500085150723262</c:v>
                </c:pt>
                <c:pt idx="73">
                  <c:v>21.500085150723262</c:v>
                </c:pt>
                <c:pt idx="74">
                  <c:v>21.500085150723262</c:v>
                </c:pt>
                <c:pt idx="75">
                  <c:v>21.500085150723262</c:v>
                </c:pt>
                <c:pt idx="76">
                  <c:v>21.500085150723262</c:v>
                </c:pt>
                <c:pt idx="77">
                  <c:v>21.500085150723262</c:v>
                </c:pt>
                <c:pt idx="78">
                  <c:v>21.500085150723262</c:v>
                </c:pt>
                <c:pt idx="79">
                  <c:v>21.500085150723262</c:v>
                </c:pt>
                <c:pt idx="80">
                  <c:v>21.500085150723262</c:v>
                </c:pt>
                <c:pt idx="81">
                  <c:v>21.500085150723262</c:v>
                </c:pt>
                <c:pt idx="82">
                  <c:v>21.500085150723262</c:v>
                </c:pt>
                <c:pt idx="83">
                  <c:v>21.500085150723262</c:v>
                </c:pt>
                <c:pt idx="84">
                  <c:v>21.500085150723262</c:v>
                </c:pt>
                <c:pt idx="85">
                  <c:v>21.500085150723262</c:v>
                </c:pt>
                <c:pt idx="86">
                  <c:v>21.500085150723262</c:v>
                </c:pt>
                <c:pt idx="87">
                  <c:v>21.500085150723262</c:v>
                </c:pt>
                <c:pt idx="88">
                  <c:v>21.500085150723262</c:v>
                </c:pt>
                <c:pt idx="89">
                  <c:v>21.500085150723262</c:v>
                </c:pt>
                <c:pt idx="90">
                  <c:v>21.500085150723262</c:v>
                </c:pt>
                <c:pt idx="91">
                  <c:v>21.500085150723262</c:v>
                </c:pt>
                <c:pt idx="92">
                  <c:v>21.500085150723262</c:v>
                </c:pt>
                <c:pt idx="93">
                  <c:v>21.500085150723262</c:v>
                </c:pt>
                <c:pt idx="94">
                  <c:v>21.500085150723262</c:v>
                </c:pt>
                <c:pt idx="95">
                  <c:v>21.500085150723262</c:v>
                </c:pt>
                <c:pt idx="96">
                  <c:v>21.500085150723262</c:v>
                </c:pt>
                <c:pt idx="97">
                  <c:v>21.500085150723262</c:v>
                </c:pt>
                <c:pt idx="98">
                  <c:v>21.500085150723262</c:v>
                </c:pt>
                <c:pt idx="99">
                  <c:v>21.500085150723262</c:v>
                </c:pt>
                <c:pt idx="100">
                  <c:v>21.500085150723262</c:v>
                </c:pt>
                <c:pt idx="101">
                  <c:v>21.500085150723262</c:v>
                </c:pt>
                <c:pt idx="102">
                  <c:v>21.500085150723262</c:v>
                </c:pt>
                <c:pt idx="103">
                  <c:v>21.500085150723262</c:v>
                </c:pt>
                <c:pt idx="104">
                  <c:v>21.500085150723262</c:v>
                </c:pt>
                <c:pt idx="105">
                  <c:v>21.500085150723262</c:v>
                </c:pt>
                <c:pt idx="106">
                  <c:v>21.500085150723262</c:v>
                </c:pt>
                <c:pt idx="107">
                  <c:v>21.500085150723262</c:v>
                </c:pt>
                <c:pt idx="108">
                  <c:v>21.500085150723262</c:v>
                </c:pt>
                <c:pt idx="109">
                  <c:v>21.500085150723262</c:v>
                </c:pt>
                <c:pt idx="110">
                  <c:v>21.500085150723262</c:v>
                </c:pt>
                <c:pt idx="111">
                  <c:v>21.500085150723262</c:v>
                </c:pt>
                <c:pt idx="112">
                  <c:v>21.500085150723262</c:v>
                </c:pt>
                <c:pt idx="113">
                  <c:v>21.500085150723262</c:v>
                </c:pt>
                <c:pt idx="114">
                  <c:v>21.500085150723262</c:v>
                </c:pt>
                <c:pt idx="115">
                  <c:v>21.500085150723262</c:v>
                </c:pt>
                <c:pt idx="116">
                  <c:v>21.500085150723262</c:v>
                </c:pt>
                <c:pt idx="117">
                  <c:v>21.500085150723262</c:v>
                </c:pt>
                <c:pt idx="118">
                  <c:v>21.500085150723262</c:v>
                </c:pt>
                <c:pt idx="119">
                  <c:v>21.500085150723262</c:v>
                </c:pt>
                <c:pt idx="120">
                  <c:v>21.500085150723262</c:v>
                </c:pt>
                <c:pt idx="121">
                  <c:v>21.500085150723262</c:v>
                </c:pt>
                <c:pt idx="122">
                  <c:v>21.500085150723262</c:v>
                </c:pt>
                <c:pt idx="123">
                  <c:v>21.500085150723262</c:v>
                </c:pt>
                <c:pt idx="124">
                  <c:v>21.500085150723262</c:v>
                </c:pt>
                <c:pt idx="125">
                  <c:v>21.500085150723262</c:v>
                </c:pt>
                <c:pt idx="126">
                  <c:v>21.500085150723262</c:v>
                </c:pt>
                <c:pt idx="127">
                  <c:v>21.500085150723262</c:v>
                </c:pt>
                <c:pt idx="128">
                  <c:v>21.500085150723262</c:v>
                </c:pt>
                <c:pt idx="129">
                  <c:v>21.500085150723262</c:v>
                </c:pt>
                <c:pt idx="130">
                  <c:v>21.500085150723262</c:v>
                </c:pt>
                <c:pt idx="131">
                  <c:v>21.500085150723262</c:v>
                </c:pt>
                <c:pt idx="132">
                  <c:v>21.500085150723262</c:v>
                </c:pt>
                <c:pt idx="133">
                  <c:v>21.500085150723262</c:v>
                </c:pt>
                <c:pt idx="134">
                  <c:v>21.500085150723262</c:v>
                </c:pt>
                <c:pt idx="135">
                  <c:v>21.500085150723262</c:v>
                </c:pt>
                <c:pt idx="136">
                  <c:v>21.500085150723262</c:v>
                </c:pt>
                <c:pt idx="137">
                  <c:v>21.500085150723262</c:v>
                </c:pt>
                <c:pt idx="138">
                  <c:v>21.500085150723262</c:v>
                </c:pt>
                <c:pt idx="139">
                  <c:v>21.500085150723262</c:v>
                </c:pt>
                <c:pt idx="140">
                  <c:v>21.500085150723262</c:v>
                </c:pt>
                <c:pt idx="141">
                  <c:v>21.500085150723262</c:v>
                </c:pt>
                <c:pt idx="142">
                  <c:v>21.500085150723262</c:v>
                </c:pt>
                <c:pt idx="143">
                  <c:v>21.500085150723262</c:v>
                </c:pt>
                <c:pt idx="144">
                  <c:v>21.500085150723262</c:v>
                </c:pt>
                <c:pt idx="145">
                  <c:v>21.500085150723262</c:v>
                </c:pt>
                <c:pt idx="146">
                  <c:v>21.500085150723262</c:v>
                </c:pt>
                <c:pt idx="147">
                  <c:v>21.500085150723262</c:v>
                </c:pt>
                <c:pt idx="148">
                  <c:v>21.500085150723262</c:v>
                </c:pt>
                <c:pt idx="149">
                  <c:v>21.500085150723262</c:v>
                </c:pt>
                <c:pt idx="150">
                  <c:v>21.500085150723262</c:v>
                </c:pt>
                <c:pt idx="151">
                  <c:v>21.500085150723262</c:v>
                </c:pt>
                <c:pt idx="152">
                  <c:v>21.500085150723262</c:v>
                </c:pt>
                <c:pt idx="153">
                  <c:v>21.500085150723262</c:v>
                </c:pt>
                <c:pt idx="154">
                  <c:v>21.500085150723262</c:v>
                </c:pt>
                <c:pt idx="155">
                  <c:v>21.500085150723262</c:v>
                </c:pt>
                <c:pt idx="156">
                  <c:v>21.500085150723262</c:v>
                </c:pt>
                <c:pt idx="157">
                  <c:v>21.500085150723262</c:v>
                </c:pt>
                <c:pt idx="158">
                  <c:v>21.500085150723262</c:v>
                </c:pt>
                <c:pt idx="159">
                  <c:v>21.500085150723262</c:v>
                </c:pt>
                <c:pt idx="160">
                  <c:v>21.500085150723262</c:v>
                </c:pt>
                <c:pt idx="161">
                  <c:v>21.500085150723262</c:v>
                </c:pt>
                <c:pt idx="162">
                  <c:v>21.500085150723262</c:v>
                </c:pt>
                <c:pt idx="163">
                  <c:v>21.500085150723262</c:v>
                </c:pt>
                <c:pt idx="164">
                  <c:v>21.500085150723262</c:v>
                </c:pt>
                <c:pt idx="165">
                  <c:v>21.500085150723262</c:v>
                </c:pt>
                <c:pt idx="166">
                  <c:v>21.500085150723262</c:v>
                </c:pt>
                <c:pt idx="167">
                  <c:v>21.500085150723262</c:v>
                </c:pt>
                <c:pt idx="168">
                  <c:v>21.500085150723262</c:v>
                </c:pt>
                <c:pt idx="169">
                  <c:v>21.500085150723262</c:v>
                </c:pt>
                <c:pt idx="170">
                  <c:v>21.500085150723262</c:v>
                </c:pt>
                <c:pt idx="171">
                  <c:v>21.500085150723262</c:v>
                </c:pt>
                <c:pt idx="172">
                  <c:v>21.500085150723262</c:v>
                </c:pt>
                <c:pt idx="173">
                  <c:v>21.500085150723262</c:v>
                </c:pt>
                <c:pt idx="174">
                  <c:v>21.500085150723262</c:v>
                </c:pt>
                <c:pt idx="175">
                  <c:v>21.500085150723262</c:v>
                </c:pt>
                <c:pt idx="176">
                  <c:v>21.500085150723262</c:v>
                </c:pt>
                <c:pt idx="177">
                  <c:v>21.500085150723262</c:v>
                </c:pt>
                <c:pt idx="178">
                  <c:v>21.500085150723262</c:v>
                </c:pt>
                <c:pt idx="179">
                  <c:v>21.500085150723262</c:v>
                </c:pt>
                <c:pt idx="180">
                  <c:v>21.500085150723262</c:v>
                </c:pt>
                <c:pt idx="181">
                  <c:v>21.500085150723262</c:v>
                </c:pt>
                <c:pt idx="182">
                  <c:v>21.500085150723262</c:v>
                </c:pt>
                <c:pt idx="183">
                  <c:v>21.500085150723262</c:v>
                </c:pt>
                <c:pt idx="184">
                  <c:v>21.500085150723262</c:v>
                </c:pt>
                <c:pt idx="185">
                  <c:v>21.500085150723262</c:v>
                </c:pt>
                <c:pt idx="186">
                  <c:v>21.500085150723262</c:v>
                </c:pt>
                <c:pt idx="187">
                  <c:v>21.500085150723262</c:v>
                </c:pt>
                <c:pt idx="188">
                  <c:v>21.500085150723262</c:v>
                </c:pt>
                <c:pt idx="189">
                  <c:v>21.500085150723262</c:v>
                </c:pt>
                <c:pt idx="190">
                  <c:v>21.500085150723262</c:v>
                </c:pt>
                <c:pt idx="191">
                  <c:v>21.500085150723262</c:v>
                </c:pt>
                <c:pt idx="192">
                  <c:v>21.500085150723262</c:v>
                </c:pt>
                <c:pt idx="193">
                  <c:v>21.500085150723262</c:v>
                </c:pt>
                <c:pt idx="194">
                  <c:v>21.500085150723262</c:v>
                </c:pt>
                <c:pt idx="195">
                  <c:v>21.500085150723262</c:v>
                </c:pt>
                <c:pt idx="196">
                  <c:v>21.500085150723262</c:v>
                </c:pt>
                <c:pt idx="197">
                  <c:v>21.500085150723262</c:v>
                </c:pt>
                <c:pt idx="198">
                  <c:v>21.500085150723262</c:v>
                </c:pt>
                <c:pt idx="199">
                  <c:v>21.500085150723262</c:v>
                </c:pt>
              </c:numCache>
            </c:numRef>
          </c:yVal>
          <c:smooth val="0"/>
        </c:ser>
        <c:ser>
          <c:idx val="5"/>
          <c:order val="3"/>
          <c:tx>
            <c:strRef>
              <c:f>Calculation!$AC$4</c:f>
              <c:strCache>
                <c:ptCount val="1"/>
                <c:pt idx="0">
                  <c:v> + 1 Sigma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Calculation!$AC$5:$AC$204</c:f>
              <c:numCache>
                <c:formatCode>0.00</c:formatCode>
                <c:ptCount val="200"/>
                <c:pt idx="0">
                  <c:v>20.386581036900093</c:v>
                </c:pt>
                <c:pt idx="1">
                  <c:v>20.386581036900093</c:v>
                </c:pt>
                <c:pt idx="2">
                  <c:v>20.386581036900093</c:v>
                </c:pt>
                <c:pt idx="3">
                  <c:v>20.386581036900093</c:v>
                </c:pt>
                <c:pt idx="4">
                  <c:v>20.386581036900093</c:v>
                </c:pt>
                <c:pt idx="5">
                  <c:v>20.386581036900093</c:v>
                </c:pt>
                <c:pt idx="6">
                  <c:v>20.386581036900093</c:v>
                </c:pt>
                <c:pt idx="7">
                  <c:v>20.386581036900093</c:v>
                </c:pt>
                <c:pt idx="8">
                  <c:v>20.386581036900093</c:v>
                </c:pt>
                <c:pt idx="9">
                  <c:v>20.386581036900093</c:v>
                </c:pt>
                <c:pt idx="10">
                  <c:v>20.386581036900093</c:v>
                </c:pt>
                <c:pt idx="11">
                  <c:v>20.386581036900093</c:v>
                </c:pt>
                <c:pt idx="12">
                  <c:v>20.386581036900093</c:v>
                </c:pt>
                <c:pt idx="13">
                  <c:v>20.386581036900093</c:v>
                </c:pt>
                <c:pt idx="14">
                  <c:v>20.386581036900093</c:v>
                </c:pt>
                <c:pt idx="15">
                  <c:v>20.386581036900093</c:v>
                </c:pt>
                <c:pt idx="16">
                  <c:v>20.386581036900093</c:v>
                </c:pt>
                <c:pt idx="17">
                  <c:v>20.386581036900093</c:v>
                </c:pt>
                <c:pt idx="18">
                  <c:v>20.386581036900093</c:v>
                </c:pt>
                <c:pt idx="19">
                  <c:v>20.386581036900093</c:v>
                </c:pt>
                <c:pt idx="20">
                  <c:v>20.386581036900093</c:v>
                </c:pt>
                <c:pt idx="21">
                  <c:v>20.386581036900093</c:v>
                </c:pt>
                <c:pt idx="22">
                  <c:v>20.386581036900093</c:v>
                </c:pt>
                <c:pt idx="23">
                  <c:v>20.386581036900093</c:v>
                </c:pt>
                <c:pt idx="24">
                  <c:v>20.386581036900093</c:v>
                </c:pt>
                <c:pt idx="25">
                  <c:v>20.386581036900093</c:v>
                </c:pt>
                <c:pt idx="26">
                  <c:v>20.386581036900093</c:v>
                </c:pt>
                <c:pt idx="27">
                  <c:v>20.386581036900093</c:v>
                </c:pt>
                <c:pt idx="28">
                  <c:v>20.386581036900093</c:v>
                </c:pt>
                <c:pt idx="29">
                  <c:v>20.386581036900093</c:v>
                </c:pt>
                <c:pt idx="30">
                  <c:v>20.386581036900093</c:v>
                </c:pt>
                <c:pt idx="31">
                  <c:v>20.386581036900093</c:v>
                </c:pt>
                <c:pt idx="32">
                  <c:v>20.386581036900093</c:v>
                </c:pt>
                <c:pt idx="33">
                  <c:v>20.386581036900093</c:v>
                </c:pt>
                <c:pt idx="34">
                  <c:v>20.386581036900093</c:v>
                </c:pt>
                <c:pt idx="35">
                  <c:v>20.386581036900093</c:v>
                </c:pt>
                <c:pt idx="36">
                  <c:v>20.386581036900093</c:v>
                </c:pt>
                <c:pt idx="37">
                  <c:v>20.386581036900093</c:v>
                </c:pt>
                <c:pt idx="38">
                  <c:v>20.386581036900093</c:v>
                </c:pt>
                <c:pt idx="39">
                  <c:v>20.386581036900093</c:v>
                </c:pt>
                <c:pt idx="40">
                  <c:v>20.386581036900093</c:v>
                </c:pt>
                <c:pt idx="41">
                  <c:v>20.386581036900093</c:v>
                </c:pt>
                <c:pt idx="42">
                  <c:v>20.386581036900093</c:v>
                </c:pt>
                <c:pt idx="43">
                  <c:v>20.386581036900093</c:v>
                </c:pt>
                <c:pt idx="44">
                  <c:v>20.386581036900093</c:v>
                </c:pt>
                <c:pt idx="45">
                  <c:v>20.386581036900093</c:v>
                </c:pt>
                <c:pt idx="46">
                  <c:v>20.386581036900093</c:v>
                </c:pt>
                <c:pt idx="47">
                  <c:v>20.386581036900093</c:v>
                </c:pt>
                <c:pt idx="48">
                  <c:v>20.386581036900093</c:v>
                </c:pt>
                <c:pt idx="49">
                  <c:v>20.386581036900093</c:v>
                </c:pt>
                <c:pt idx="50">
                  <c:v>20.386581036900093</c:v>
                </c:pt>
                <c:pt idx="51">
                  <c:v>20.386581036900093</c:v>
                </c:pt>
                <c:pt idx="52">
                  <c:v>20.386581036900093</c:v>
                </c:pt>
                <c:pt idx="53">
                  <c:v>20.386581036900093</c:v>
                </c:pt>
                <c:pt idx="54">
                  <c:v>20.386581036900093</c:v>
                </c:pt>
                <c:pt idx="55">
                  <c:v>20.386581036900093</c:v>
                </c:pt>
                <c:pt idx="56">
                  <c:v>20.386581036900093</c:v>
                </c:pt>
                <c:pt idx="57">
                  <c:v>20.386581036900093</c:v>
                </c:pt>
                <c:pt idx="58">
                  <c:v>20.386581036900093</c:v>
                </c:pt>
                <c:pt idx="59">
                  <c:v>20.386581036900093</c:v>
                </c:pt>
                <c:pt idx="60">
                  <c:v>20.386581036900093</c:v>
                </c:pt>
                <c:pt idx="61">
                  <c:v>20.386581036900093</c:v>
                </c:pt>
                <c:pt idx="62">
                  <c:v>20.386581036900093</c:v>
                </c:pt>
                <c:pt idx="63">
                  <c:v>20.386581036900093</c:v>
                </c:pt>
                <c:pt idx="64">
                  <c:v>20.386581036900093</c:v>
                </c:pt>
                <c:pt idx="65">
                  <c:v>20.386581036900093</c:v>
                </c:pt>
                <c:pt idx="66">
                  <c:v>20.386581036900093</c:v>
                </c:pt>
                <c:pt idx="67">
                  <c:v>20.386581036900093</c:v>
                </c:pt>
                <c:pt idx="68">
                  <c:v>20.386581036900093</c:v>
                </c:pt>
                <c:pt idx="69">
                  <c:v>20.386581036900093</c:v>
                </c:pt>
                <c:pt idx="70">
                  <c:v>20.386581036900093</c:v>
                </c:pt>
                <c:pt idx="71">
                  <c:v>20.386581036900093</c:v>
                </c:pt>
                <c:pt idx="72">
                  <c:v>20.386581036900093</c:v>
                </c:pt>
                <c:pt idx="73">
                  <c:v>20.386581036900093</c:v>
                </c:pt>
                <c:pt idx="74">
                  <c:v>20.386581036900093</c:v>
                </c:pt>
                <c:pt idx="75">
                  <c:v>20.386581036900093</c:v>
                </c:pt>
                <c:pt idx="76">
                  <c:v>20.386581036900093</c:v>
                </c:pt>
                <c:pt idx="77">
                  <c:v>20.386581036900093</c:v>
                </c:pt>
                <c:pt idx="78">
                  <c:v>20.386581036900093</c:v>
                </c:pt>
                <c:pt idx="79">
                  <c:v>20.386581036900093</c:v>
                </c:pt>
                <c:pt idx="80">
                  <c:v>20.386581036900093</c:v>
                </c:pt>
                <c:pt idx="81">
                  <c:v>20.386581036900093</c:v>
                </c:pt>
                <c:pt idx="82">
                  <c:v>20.386581036900093</c:v>
                </c:pt>
                <c:pt idx="83">
                  <c:v>20.386581036900093</c:v>
                </c:pt>
                <c:pt idx="84">
                  <c:v>20.386581036900093</c:v>
                </c:pt>
                <c:pt idx="85">
                  <c:v>20.386581036900093</c:v>
                </c:pt>
                <c:pt idx="86">
                  <c:v>20.386581036900093</c:v>
                </c:pt>
                <c:pt idx="87">
                  <c:v>20.386581036900093</c:v>
                </c:pt>
                <c:pt idx="88">
                  <c:v>20.386581036900093</c:v>
                </c:pt>
                <c:pt idx="89">
                  <c:v>20.386581036900093</c:v>
                </c:pt>
                <c:pt idx="90">
                  <c:v>20.386581036900093</c:v>
                </c:pt>
                <c:pt idx="91">
                  <c:v>20.386581036900093</c:v>
                </c:pt>
                <c:pt idx="92">
                  <c:v>20.386581036900093</c:v>
                </c:pt>
                <c:pt idx="93">
                  <c:v>20.386581036900093</c:v>
                </c:pt>
                <c:pt idx="94">
                  <c:v>20.386581036900093</c:v>
                </c:pt>
                <c:pt idx="95">
                  <c:v>20.386581036900093</c:v>
                </c:pt>
                <c:pt idx="96">
                  <c:v>20.386581036900093</c:v>
                </c:pt>
                <c:pt idx="97">
                  <c:v>20.386581036900093</c:v>
                </c:pt>
                <c:pt idx="98">
                  <c:v>20.386581036900093</c:v>
                </c:pt>
                <c:pt idx="99">
                  <c:v>20.386581036900093</c:v>
                </c:pt>
                <c:pt idx="100">
                  <c:v>20.386581036900093</c:v>
                </c:pt>
                <c:pt idx="101">
                  <c:v>20.386581036900093</c:v>
                </c:pt>
                <c:pt idx="102">
                  <c:v>20.386581036900093</c:v>
                </c:pt>
                <c:pt idx="103">
                  <c:v>20.386581036900093</c:v>
                </c:pt>
                <c:pt idx="104">
                  <c:v>20.386581036900093</c:v>
                </c:pt>
                <c:pt idx="105">
                  <c:v>20.386581036900093</c:v>
                </c:pt>
                <c:pt idx="106">
                  <c:v>20.386581036900093</c:v>
                </c:pt>
                <c:pt idx="107">
                  <c:v>20.386581036900093</c:v>
                </c:pt>
                <c:pt idx="108">
                  <c:v>20.386581036900093</c:v>
                </c:pt>
                <c:pt idx="109">
                  <c:v>20.386581036900093</c:v>
                </c:pt>
                <c:pt idx="110">
                  <c:v>20.386581036900093</c:v>
                </c:pt>
                <c:pt idx="111">
                  <c:v>20.386581036900093</c:v>
                </c:pt>
                <c:pt idx="112">
                  <c:v>20.386581036900093</c:v>
                </c:pt>
                <c:pt idx="113">
                  <c:v>20.386581036900093</c:v>
                </c:pt>
                <c:pt idx="114">
                  <c:v>20.386581036900093</c:v>
                </c:pt>
                <c:pt idx="115">
                  <c:v>20.386581036900093</c:v>
                </c:pt>
                <c:pt idx="116">
                  <c:v>20.386581036900093</c:v>
                </c:pt>
                <c:pt idx="117">
                  <c:v>20.386581036900093</c:v>
                </c:pt>
                <c:pt idx="118">
                  <c:v>20.386581036900093</c:v>
                </c:pt>
                <c:pt idx="119">
                  <c:v>20.386581036900093</c:v>
                </c:pt>
                <c:pt idx="120">
                  <c:v>20.386581036900093</c:v>
                </c:pt>
                <c:pt idx="121">
                  <c:v>20.386581036900093</c:v>
                </c:pt>
                <c:pt idx="122">
                  <c:v>20.386581036900093</c:v>
                </c:pt>
                <c:pt idx="123">
                  <c:v>20.386581036900093</c:v>
                </c:pt>
                <c:pt idx="124">
                  <c:v>20.386581036900093</c:v>
                </c:pt>
                <c:pt idx="125">
                  <c:v>20.386581036900093</c:v>
                </c:pt>
                <c:pt idx="126">
                  <c:v>20.386581036900093</c:v>
                </c:pt>
                <c:pt idx="127">
                  <c:v>20.386581036900093</c:v>
                </c:pt>
                <c:pt idx="128">
                  <c:v>20.386581036900093</c:v>
                </c:pt>
                <c:pt idx="129">
                  <c:v>20.386581036900093</c:v>
                </c:pt>
                <c:pt idx="130">
                  <c:v>20.386581036900093</c:v>
                </c:pt>
                <c:pt idx="131">
                  <c:v>20.386581036900093</c:v>
                </c:pt>
                <c:pt idx="132">
                  <c:v>20.386581036900093</c:v>
                </c:pt>
                <c:pt idx="133">
                  <c:v>20.386581036900093</c:v>
                </c:pt>
                <c:pt idx="134">
                  <c:v>20.386581036900093</c:v>
                </c:pt>
                <c:pt idx="135">
                  <c:v>20.386581036900093</c:v>
                </c:pt>
                <c:pt idx="136">
                  <c:v>20.386581036900093</c:v>
                </c:pt>
                <c:pt idx="137">
                  <c:v>20.386581036900093</c:v>
                </c:pt>
                <c:pt idx="138">
                  <c:v>20.386581036900093</c:v>
                </c:pt>
                <c:pt idx="139">
                  <c:v>20.386581036900093</c:v>
                </c:pt>
                <c:pt idx="140">
                  <c:v>20.386581036900093</c:v>
                </c:pt>
                <c:pt idx="141">
                  <c:v>20.386581036900093</c:v>
                </c:pt>
                <c:pt idx="142">
                  <c:v>20.386581036900093</c:v>
                </c:pt>
                <c:pt idx="143">
                  <c:v>20.386581036900093</c:v>
                </c:pt>
                <c:pt idx="144">
                  <c:v>20.386581036900093</c:v>
                </c:pt>
                <c:pt idx="145">
                  <c:v>20.386581036900093</c:v>
                </c:pt>
                <c:pt idx="146">
                  <c:v>20.386581036900093</c:v>
                </c:pt>
                <c:pt idx="147">
                  <c:v>20.386581036900093</c:v>
                </c:pt>
                <c:pt idx="148">
                  <c:v>20.386581036900093</c:v>
                </c:pt>
                <c:pt idx="149">
                  <c:v>20.386581036900093</c:v>
                </c:pt>
                <c:pt idx="150">
                  <c:v>20.386581036900093</c:v>
                </c:pt>
                <c:pt idx="151">
                  <c:v>20.386581036900093</c:v>
                </c:pt>
                <c:pt idx="152">
                  <c:v>20.386581036900093</c:v>
                </c:pt>
                <c:pt idx="153">
                  <c:v>20.386581036900093</c:v>
                </c:pt>
                <c:pt idx="154">
                  <c:v>20.386581036900093</c:v>
                </c:pt>
                <c:pt idx="155">
                  <c:v>20.386581036900093</c:v>
                </c:pt>
                <c:pt idx="156">
                  <c:v>20.386581036900093</c:v>
                </c:pt>
                <c:pt idx="157">
                  <c:v>20.386581036900093</c:v>
                </c:pt>
                <c:pt idx="158">
                  <c:v>20.386581036900093</c:v>
                </c:pt>
                <c:pt idx="159">
                  <c:v>20.386581036900093</c:v>
                </c:pt>
                <c:pt idx="160">
                  <c:v>20.386581036900093</c:v>
                </c:pt>
                <c:pt idx="161">
                  <c:v>20.386581036900093</c:v>
                </c:pt>
                <c:pt idx="162">
                  <c:v>20.386581036900093</c:v>
                </c:pt>
                <c:pt idx="163">
                  <c:v>20.386581036900093</c:v>
                </c:pt>
                <c:pt idx="164">
                  <c:v>20.386581036900093</c:v>
                </c:pt>
                <c:pt idx="165">
                  <c:v>20.386581036900093</c:v>
                </c:pt>
                <c:pt idx="166">
                  <c:v>20.386581036900093</c:v>
                </c:pt>
                <c:pt idx="167">
                  <c:v>20.386581036900093</c:v>
                </c:pt>
                <c:pt idx="168">
                  <c:v>20.386581036900093</c:v>
                </c:pt>
                <c:pt idx="169">
                  <c:v>20.386581036900093</c:v>
                </c:pt>
                <c:pt idx="170">
                  <c:v>20.386581036900093</c:v>
                </c:pt>
                <c:pt idx="171">
                  <c:v>20.386581036900093</c:v>
                </c:pt>
                <c:pt idx="172">
                  <c:v>20.386581036900093</c:v>
                </c:pt>
                <c:pt idx="173">
                  <c:v>20.386581036900093</c:v>
                </c:pt>
                <c:pt idx="174">
                  <c:v>20.386581036900093</c:v>
                </c:pt>
                <c:pt idx="175">
                  <c:v>20.386581036900093</c:v>
                </c:pt>
                <c:pt idx="176">
                  <c:v>20.386581036900093</c:v>
                </c:pt>
                <c:pt idx="177">
                  <c:v>20.386581036900093</c:v>
                </c:pt>
                <c:pt idx="178">
                  <c:v>20.386581036900093</c:v>
                </c:pt>
                <c:pt idx="179">
                  <c:v>20.386581036900093</c:v>
                </c:pt>
                <c:pt idx="180">
                  <c:v>20.386581036900093</c:v>
                </c:pt>
                <c:pt idx="181">
                  <c:v>20.386581036900093</c:v>
                </c:pt>
                <c:pt idx="182">
                  <c:v>20.386581036900093</c:v>
                </c:pt>
                <c:pt idx="183">
                  <c:v>20.386581036900093</c:v>
                </c:pt>
                <c:pt idx="184">
                  <c:v>20.386581036900093</c:v>
                </c:pt>
                <c:pt idx="185">
                  <c:v>20.386581036900093</c:v>
                </c:pt>
                <c:pt idx="186">
                  <c:v>20.386581036900093</c:v>
                </c:pt>
                <c:pt idx="187">
                  <c:v>20.386581036900093</c:v>
                </c:pt>
                <c:pt idx="188">
                  <c:v>20.386581036900093</c:v>
                </c:pt>
                <c:pt idx="189">
                  <c:v>20.386581036900093</c:v>
                </c:pt>
                <c:pt idx="190">
                  <c:v>20.386581036900093</c:v>
                </c:pt>
                <c:pt idx="191">
                  <c:v>20.386581036900093</c:v>
                </c:pt>
                <c:pt idx="192">
                  <c:v>20.386581036900093</c:v>
                </c:pt>
                <c:pt idx="193">
                  <c:v>20.386581036900093</c:v>
                </c:pt>
                <c:pt idx="194">
                  <c:v>20.386581036900093</c:v>
                </c:pt>
                <c:pt idx="195">
                  <c:v>20.386581036900093</c:v>
                </c:pt>
                <c:pt idx="196">
                  <c:v>20.386581036900093</c:v>
                </c:pt>
                <c:pt idx="197">
                  <c:v>20.386581036900093</c:v>
                </c:pt>
                <c:pt idx="198">
                  <c:v>20.386581036900093</c:v>
                </c:pt>
                <c:pt idx="199">
                  <c:v>20.386581036900093</c:v>
                </c:pt>
              </c:numCache>
            </c:numRef>
          </c:yVal>
          <c:smooth val="0"/>
        </c:ser>
        <c:ser>
          <c:idx val="3"/>
          <c:order val="4"/>
          <c:tx>
            <c:strRef>
              <c:f>Calculation!$Q$6</c:f>
              <c:strCache>
                <c:ptCount val="1"/>
                <c:pt idx="0">
                  <c:v>weight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Calculation!$AA$5:$AA$204</c:f>
              <c:numCache>
                <c:formatCode>General</c:formatCode>
                <c:ptCount val="200"/>
                <c:pt idx="0">
                  <c:v>19</c:v>
                </c:pt>
                <c:pt idx="1">
                  <c:v>18.8</c:v>
                </c:pt>
                <c:pt idx="2">
                  <c:v>18.600000000000001</c:v>
                </c:pt>
                <c:pt idx="3">
                  <c:v>18.399999999999999</c:v>
                </c:pt>
                <c:pt idx="4">
                  <c:v>18.39</c:v>
                </c:pt>
                <c:pt idx="5">
                  <c:v>18.36</c:v>
                </c:pt>
                <c:pt idx="6">
                  <c:v>18.3</c:v>
                </c:pt>
                <c:pt idx="7">
                  <c:v>20</c:v>
                </c:pt>
                <c:pt idx="8">
                  <c:v>19</c:v>
                </c:pt>
                <c:pt idx="9">
                  <c:v>18.5</c:v>
                </c:pt>
                <c:pt idx="10">
                  <c:v>18.7</c:v>
                </c:pt>
                <c:pt idx="11">
                  <c:v>19.100000000000001</c:v>
                </c:pt>
                <c:pt idx="12">
                  <c:v>19.7</c:v>
                </c:pt>
                <c:pt idx="13">
                  <c:v>18.2</c:v>
                </c:pt>
                <c:pt idx="14">
                  <c:v>18.399999999999999</c:v>
                </c:pt>
                <c:pt idx="15">
                  <c:v>18.5</c:v>
                </c:pt>
                <c:pt idx="16">
                  <c:v>18.899999999999999</c:v>
                </c:pt>
                <c:pt idx="17">
                  <c:v>19</c:v>
                </c:pt>
                <c:pt idx="18">
                  <c:v>20.5</c:v>
                </c:pt>
                <c:pt idx="19">
                  <c:v>17.3</c:v>
                </c:pt>
                <c:pt idx="20">
                  <c:v>22</c:v>
                </c:pt>
                <c:pt idx="21">
                  <c:v>22</c:v>
                </c:pt>
                <c:pt idx="22">
                  <c:v>19</c:v>
                </c:pt>
                <c:pt idx="23">
                  <c:v>19.8</c:v>
                </c:pt>
                <c:pt idx="24">
                  <c:v>20.2</c:v>
                </c:pt>
                <c:pt idx="25">
                  <c:v>18.5</c:v>
                </c:pt>
                <c:pt idx="26">
                  <c:v>18.5</c:v>
                </c:pt>
                <c:pt idx="27">
                  <c:v>18</c:v>
                </c:pt>
                <c:pt idx="28">
                  <c:v>20.9</c:v>
                </c:pt>
                <c:pt idx="29">
                  <c:v>18.100000000000001</c:v>
                </c:pt>
                <c:pt idx="30">
                  <c:v>19.399999999999999</c:v>
                </c:pt>
                <c:pt idx="31">
                  <c:v>20.5</c:v>
                </c:pt>
                <c:pt idx="32">
                  <c:v>18.8</c:v>
                </c:pt>
                <c:pt idx="33">
                  <c:v>20.2</c:v>
                </c:pt>
                <c:pt idx="34">
                  <c:v>18.8</c:v>
                </c:pt>
                <c:pt idx="35">
                  <c:v>20.2</c:v>
                </c:pt>
                <c:pt idx="36">
                  <c:v>18.8</c:v>
                </c:pt>
                <c:pt idx="37">
                  <c:v>20.3</c:v>
                </c:pt>
                <c:pt idx="38">
                  <c:v>18.8</c:v>
                </c:pt>
                <c:pt idx="39">
                  <c:v>20.399999999999999</c:v>
                </c:pt>
                <c:pt idx="40">
                  <c:v>18.7</c:v>
                </c:pt>
                <c:pt idx="41">
                  <c:v>20.2</c:v>
                </c:pt>
                <c:pt idx="42">
                  <c:v>18.8</c:v>
                </c:pt>
                <c:pt idx="43">
                  <c:v>20.2</c:v>
                </c:pt>
                <c:pt idx="44">
                  <c:v>18.899999999999999</c:v>
                </c:pt>
                <c:pt idx="45">
                  <c:v>19.7</c:v>
                </c:pt>
                <c:pt idx="46">
                  <c:v>19.7</c:v>
                </c:pt>
                <c:pt idx="47">
                  <c:v>19.2</c:v>
                </c:pt>
                <c:pt idx="48">
                  <c:v>20.6</c:v>
                </c:pt>
                <c:pt idx="49">
                  <c:v>20.100000000000001</c:v>
                </c:pt>
                <c:pt idx="50">
                  <c:v>18.8</c:v>
                </c:pt>
                <c:pt idx="51">
                  <c:v>17.100000000000001</c:v>
                </c:pt>
                <c:pt idx="52">
                  <c:v>18.600000000000001</c:v>
                </c:pt>
                <c:pt idx="53">
                  <c:v>18</c:v>
                </c:pt>
                <c:pt idx="54">
                  <c:v>18.7</c:v>
                </c:pt>
                <c:pt idx="55">
                  <c:v>20.399999999999999</c:v>
                </c:pt>
                <c:pt idx="56">
                  <c:v>20.399999999999999</c:v>
                </c:pt>
                <c:pt idx="57">
                  <c:v>20.399999999999999</c:v>
                </c:pt>
                <c:pt idx="58">
                  <c:v>20.399999999999999</c:v>
                </c:pt>
                <c:pt idx="59">
                  <c:v>20.399999999999999</c:v>
                </c:pt>
                <c:pt idx="60">
                  <c:v>18.600000000000001</c:v>
                </c:pt>
                <c:pt idx="61">
                  <c:v>19.600000000000001</c:v>
                </c:pt>
                <c:pt idx="62">
                  <c:v>18.5</c:v>
                </c:pt>
                <c:pt idx="63">
                  <c:v>20</c:v>
                </c:pt>
                <c:pt idx="64">
                  <c:v>17.8</c:v>
                </c:pt>
                <c:pt idx="65">
                  <c:v>19.8</c:v>
                </c:pt>
                <c:pt idx="66">
                  <c:v>16.600000000000001</c:v>
                </c:pt>
                <c:pt idx="67">
                  <c:v>16.5</c:v>
                </c:pt>
                <c:pt idx="68">
                  <c:v>19.399999999999999</c:v>
                </c:pt>
                <c:pt idx="69">
                  <c:v>20.100000000000001</c:v>
                </c:pt>
                <c:pt idx="70">
                  <c:v>20.5</c:v>
                </c:pt>
                <c:pt idx="71">
                  <c:v>20</c:v>
                </c:pt>
                <c:pt idx="72">
                  <c:v>20.2</c:v>
                </c:pt>
                <c:pt idx="73">
                  <c:v>20</c:v>
                </c:pt>
                <c:pt idx="74">
                  <c:v>19.5</c:v>
                </c:pt>
                <c:pt idx="75">
                  <c:v>19.5</c:v>
                </c:pt>
                <c:pt idx="76">
                  <c:v>19.399999999999999</c:v>
                </c:pt>
                <c:pt idx="77">
                  <c:v>18.5</c:v>
                </c:pt>
                <c:pt idx="78">
                  <c:v>19</c:v>
                </c:pt>
                <c:pt idx="79">
                  <c:v>19.3</c:v>
                </c:pt>
                <c:pt idx="80">
                  <c:v>19.2</c:v>
                </c:pt>
                <c:pt idx="81">
                  <c:v>20</c:v>
                </c:pt>
                <c:pt idx="82">
                  <c:v>20.5</c:v>
                </c:pt>
                <c:pt idx="83">
                  <c:v>20.5</c:v>
                </c:pt>
                <c:pt idx="84">
                  <c:v>19.8</c:v>
                </c:pt>
                <c:pt idx="85">
                  <c:v>19.2</c:v>
                </c:pt>
                <c:pt idx="86">
                  <c:v>19.2</c:v>
                </c:pt>
                <c:pt idx="87">
                  <c:v>19.399999999999999</c:v>
                </c:pt>
                <c:pt idx="88">
                  <c:v>18.3</c:v>
                </c:pt>
                <c:pt idx="89">
                  <c:v>20.5</c:v>
                </c:pt>
                <c:pt idx="90">
                  <c:v>17.2</c:v>
                </c:pt>
                <c:pt idx="91">
                  <c:v>17.5</c:v>
                </c:pt>
                <c:pt idx="92">
                  <c:v>20.6</c:v>
                </c:pt>
                <c:pt idx="93">
                  <c:v>17.600000000000001</c:v>
                </c:pt>
                <c:pt idx="94">
                  <c:v>20.7</c:v>
                </c:pt>
                <c:pt idx="95">
                  <c:v>20.65</c:v>
                </c:pt>
                <c:pt idx="96">
                  <c:v>16.899999999999999</c:v>
                </c:pt>
                <c:pt idx="97">
                  <c:v>20</c:v>
                </c:pt>
                <c:pt idx="98">
                  <c:v>22</c:v>
                </c:pt>
                <c:pt idx="99">
                  <c:v>19.3</c:v>
                </c:pt>
                <c:pt idx="100">
                  <c:v>16.899999999999999</c:v>
                </c:pt>
                <c:pt idx="101">
                  <c:v>19.399999999999999</c:v>
                </c:pt>
                <c:pt idx="102">
                  <c:v>19</c:v>
                </c:pt>
                <c:pt idx="103">
                  <c:v>19.100000000000001</c:v>
                </c:pt>
                <c:pt idx="104">
                  <c:v>19.100000000000001</c:v>
                </c:pt>
                <c:pt idx="105">
                  <c:v>19.100000000000001</c:v>
                </c:pt>
                <c:pt idx="106">
                  <c:v>19.100000000000001</c:v>
                </c:pt>
                <c:pt idx="107">
                  <c:v>19.100000000000001</c:v>
                </c:pt>
                <c:pt idx="108">
                  <c:v>19.100000000000001</c:v>
                </c:pt>
                <c:pt idx="109">
                  <c:v>19.100000000000001</c:v>
                </c:pt>
                <c:pt idx="110">
                  <c:v>19.100000000000001</c:v>
                </c:pt>
                <c:pt idx="111">
                  <c:v>19.100000000000001</c:v>
                </c:pt>
                <c:pt idx="112">
                  <c:v>19.100000000000001</c:v>
                </c:pt>
                <c:pt idx="113">
                  <c:v>19.100000000000001</c:v>
                </c:pt>
                <c:pt idx="114">
                  <c:v>19.100000000000001</c:v>
                </c:pt>
                <c:pt idx="115">
                  <c:v>19.100000000000001</c:v>
                </c:pt>
                <c:pt idx="116">
                  <c:v>19.100000000000001</c:v>
                </c:pt>
                <c:pt idx="117">
                  <c:v>19.100000000000001</c:v>
                </c:pt>
                <c:pt idx="118">
                  <c:v>19.100000000000001</c:v>
                </c:pt>
                <c:pt idx="119">
                  <c:v>19.100000000000001</c:v>
                </c:pt>
                <c:pt idx="120">
                  <c:v>19.100000000000001</c:v>
                </c:pt>
                <c:pt idx="121">
                  <c:v>19.100000000000001</c:v>
                </c:pt>
                <c:pt idx="122">
                  <c:v>19.100000000000001</c:v>
                </c:pt>
                <c:pt idx="123">
                  <c:v>19.100000000000001</c:v>
                </c:pt>
                <c:pt idx="124">
                  <c:v>19.100000000000001</c:v>
                </c:pt>
                <c:pt idx="125">
                  <c:v>19.100000000000001</c:v>
                </c:pt>
                <c:pt idx="126">
                  <c:v>19.100000000000001</c:v>
                </c:pt>
                <c:pt idx="127">
                  <c:v>19.100000000000001</c:v>
                </c:pt>
                <c:pt idx="128">
                  <c:v>19.100000000000001</c:v>
                </c:pt>
                <c:pt idx="129">
                  <c:v>19.100000000000001</c:v>
                </c:pt>
                <c:pt idx="130">
                  <c:v>19.100000000000001</c:v>
                </c:pt>
                <c:pt idx="131">
                  <c:v>19.100000000000001</c:v>
                </c:pt>
                <c:pt idx="132">
                  <c:v>19.100000000000001</c:v>
                </c:pt>
                <c:pt idx="133">
                  <c:v>19.100000000000001</c:v>
                </c:pt>
                <c:pt idx="134">
                  <c:v>19.100000000000001</c:v>
                </c:pt>
                <c:pt idx="135">
                  <c:v>19.100000000000001</c:v>
                </c:pt>
                <c:pt idx="136">
                  <c:v>19.100000000000001</c:v>
                </c:pt>
                <c:pt idx="137">
                  <c:v>19.100000000000001</c:v>
                </c:pt>
                <c:pt idx="138">
                  <c:v>19.100000000000001</c:v>
                </c:pt>
                <c:pt idx="139">
                  <c:v>19.100000000000001</c:v>
                </c:pt>
                <c:pt idx="140">
                  <c:v>19.100000000000001</c:v>
                </c:pt>
                <c:pt idx="141">
                  <c:v>19.100000000000001</c:v>
                </c:pt>
                <c:pt idx="142">
                  <c:v>19.100000000000001</c:v>
                </c:pt>
                <c:pt idx="143">
                  <c:v>19.100000000000001</c:v>
                </c:pt>
                <c:pt idx="144">
                  <c:v>19.100000000000001</c:v>
                </c:pt>
                <c:pt idx="145">
                  <c:v>19.100000000000001</c:v>
                </c:pt>
                <c:pt idx="146">
                  <c:v>19.100000000000001</c:v>
                </c:pt>
                <c:pt idx="147">
                  <c:v>19.100000000000001</c:v>
                </c:pt>
                <c:pt idx="148">
                  <c:v>19.100000000000001</c:v>
                </c:pt>
                <c:pt idx="149">
                  <c:v>19.100000000000001</c:v>
                </c:pt>
                <c:pt idx="150">
                  <c:v>19.100000000000001</c:v>
                </c:pt>
                <c:pt idx="151">
                  <c:v>19.100000000000001</c:v>
                </c:pt>
                <c:pt idx="152">
                  <c:v>19.100000000000001</c:v>
                </c:pt>
                <c:pt idx="153">
                  <c:v>19.100000000000001</c:v>
                </c:pt>
                <c:pt idx="154">
                  <c:v>19.100000000000001</c:v>
                </c:pt>
                <c:pt idx="155">
                  <c:v>19.100000000000001</c:v>
                </c:pt>
                <c:pt idx="156">
                  <c:v>19.100000000000001</c:v>
                </c:pt>
                <c:pt idx="157">
                  <c:v>19.100000000000001</c:v>
                </c:pt>
                <c:pt idx="158">
                  <c:v>19.100000000000001</c:v>
                </c:pt>
                <c:pt idx="159">
                  <c:v>19.100000000000001</c:v>
                </c:pt>
                <c:pt idx="160">
                  <c:v>19.100000000000001</c:v>
                </c:pt>
                <c:pt idx="161">
                  <c:v>19.100000000000001</c:v>
                </c:pt>
                <c:pt idx="162">
                  <c:v>19.100000000000001</c:v>
                </c:pt>
                <c:pt idx="163">
                  <c:v>19.100000000000001</c:v>
                </c:pt>
                <c:pt idx="164">
                  <c:v>19.100000000000001</c:v>
                </c:pt>
                <c:pt idx="165">
                  <c:v>19.100000000000001</c:v>
                </c:pt>
                <c:pt idx="166">
                  <c:v>19.100000000000001</c:v>
                </c:pt>
                <c:pt idx="167">
                  <c:v>19.100000000000001</c:v>
                </c:pt>
                <c:pt idx="168">
                  <c:v>19.100000000000001</c:v>
                </c:pt>
                <c:pt idx="169">
                  <c:v>19.100000000000001</c:v>
                </c:pt>
                <c:pt idx="170">
                  <c:v>19.100000000000001</c:v>
                </c:pt>
                <c:pt idx="171">
                  <c:v>19.100000000000001</c:v>
                </c:pt>
                <c:pt idx="172">
                  <c:v>19.100000000000001</c:v>
                </c:pt>
                <c:pt idx="173">
                  <c:v>19.100000000000001</c:v>
                </c:pt>
                <c:pt idx="174">
                  <c:v>19.100000000000001</c:v>
                </c:pt>
                <c:pt idx="175">
                  <c:v>19.100000000000001</c:v>
                </c:pt>
                <c:pt idx="176">
                  <c:v>19.100000000000001</c:v>
                </c:pt>
                <c:pt idx="177">
                  <c:v>19.100000000000001</c:v>
                </c:pt>
                <c:pt idx="178">
                  <c:v>19.100000000000001</c:v>
                </c:pt>
                <c:pt idx="179">
                  <c:v>19.100000000000001</c:v>
                </c:pt>
                <c:pt idx="180">
                  <c:v>19.100000000000001</c:v>
                </c:pt>
                <c:pt idx="181">
                  <c:v>19.100000000000001</c:v>
                </c:pt>
                <c:pt idx="182">
                  <c:v>19.100000000000001</c:v>
                </c:pt>
                <c:pt idx="183">
                  <c:v>19.100000000000001</c:v>
                </c:pt>
                <c:pt idx="184">
                  <c:v>19.100000000000001</c:v>
                </c:pt>
                <c:pt idx="185">
                  <c:v>19.100000000000001</c:v>
                </c:pt>
                <c:pt idx="186">
                  <c:v>19.100000000000001</c:v>
                </c:pt>
                <c:pt idx="187">
                  <c:v>19.100000000000001</c:v>
                </c:pt>
                <c:pt idx="188">
                  <c:v>19.100000000000001</c:v>
                </c:pt>
                <c:pt idx="189">
                  <c:v>19.100000000000001</c:v>
                </c:pt>
                <c:pt idx="190">
                  <c:v>19.100000000000001</c:v>
                </c:pt>
                <c:pt idx="191">
                  <c:v>19.100000000000001</c:v>
                </c:pt>
                <c:pt idx="192">
                  <c:v>19.100000000000001</c:v>
                </c:pt>
                <c:pt idx="193">
                  <c:v>19.100000000000001</c:v>
                </c:pt>
                <c:pt idx="194">
                  <c:v>19.100000000000001</c:v>
                </c:pt>
                <c:pt idx="195">
                  <c:v>19.100000000000001</c:v>
                </c:pt>
                <c:pt idx="196">
                  <c:v>19.100000000000001</c:v>
                </c:pt>
                <c:pt idx="197">
                  <c:v>19.100000000000001</c:v>
                </c:pt>
                <c:pt idx="198">
                  <c:v>19.100000000000001</c:v>
                </c:pt>
                <c:pt idx="199">
                  <c:v>19.100000000000001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'Input and Diagram'!$R$4:$S$4</c:f>
              <c:strCache>
                <c:ptCount val="1"/>
                <c:pt idx="0">
                  <c:v>mid m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Calculation!$AH$5:$AH$204</c:f>
              <c:numCache>
                <c:formatCode>0.00</c:formatCode>
                <c:ptCount val="200"/>
                <c:pt idx="0">
                  <c:v>19.273076923076925</c:v>
                </c:pt>
                <c:pt idx="1">
                  <c:v>19.273076923076925</c:v>
                </c:pt>
                <c:pt idx="2">
                  <c:v>19.273076923076925</c:v>
                </c:pt>
                <c:pt idx="3">
                  <c:v>19.273076923076925</c:v>
                </c:pt>
                <c:pt idx="4">
                  <c:v>19.273076923076925</c:v>
                </c:pt>
                <c:pt idx="5">
                  <c:v>19.273076923076925</c:v>
                </c:pt>
                <c:pt idx="6">
                  <c:v>19.273076923076925</c:v>
                </c:pt>
                <c:pt idx="7">
                  <c:v>19.273076923076925</c:v>
                </c:pt>
                <c:pt idx="8">
                  <c:v>19.273076923076925</c:v>
                </c:pt>
                <c:pt idx="9">
                  <c:v>19.273076923076925</c:v>
                </c:pt>
                <c:pt idx="10">
                  <c:v>19.273076923076925</c:v>
                </c:pt>
                <c:pt idx="11">
                  <c:v>19.273076923076925</c:v>
                </c:pt>
                <c:pt idx="12">
                  <c:v>19.273076923076925</c:v>
                </c:pt>
                <c:pt idx="13">
                  <c:v>19.273076923076925</c:v>
                </c:pt>
                <c:pt idx="14">
                  <c:v>19.273076923076925</c:v>
                </c:pt>
                <c:pt idx="15">
                  <c:v>19.273076923076925</c:v>
                </c:pt>
                <c:pt idx="16">
                  <c:v>19.273076923076925</c:v>
                </c:pt>
                <c:pt idx="17">
                  <c:v>19.273076923076925</c:v>
                </c:pt>
                <c:pt idx="18">
                  <c:v>19.273076923076925</c:v>
                </c:pt>
                <c:pt idx="19">
                  <c:v>19.273076923076925</c:v>
                </c:pt>
                <c:pt idx="20">
                  <c:v>19.273076923076925</c:v>
                </c:pt>
                <c:pt idx="21">
                  <c:v>19.273076923076925</c:v>
                </c:pt>
                <c:pt idx="22">
                  <c:v>19.273076923076925</c:v>
                </c:pt>
                <c:pt idx="23">
                  <c:v>19.273076923076925</c:v>
                </c:pt>
                <c:pt idx="24">
                  <c:v>19.273076923076925</c:v>
                </c:pt>
                <c:pt idx="25">
                  <c:v>19.273076923076925</c:v>
                </c:pt>
                <c:pt idx="26">
                  <c:v>19.273076923076925</c:v>
                </c:pt>
                <c:pt idx="27">
                  <c:v>19.273076923076925</c:v>
                </c:pt>
                <c:pt idx="28">
                  <c:v>19.273076923076925</c:v>
                </c:pt>
                <c:pt idx="29">
                  <c:v>19.273076923076925</c:v>
                </c:pt>
                <c:pt idx="30">
                  <c:v>19.273076923076925</c:v>
                </c:pt>
                <c:pt idx="31">
                  <c:v>19.273076923076925</c:v>
                </c:pt>
                <c:pt idx="32">
                  <c:v>19.273076923076925</c:v>
                </c:pt>
                <c:pt idx="33">
                  <c:v>19.273076923076925</c:v>
                </c:pt>
                <c:pt idx="34">
                  <c:v>19.273076923076925</c:v>
                </c:pt>
                <c:pt idx="35">
                  <c:v>19.273076923076925</c:v>
                </c:pt>
                <c:pt idx="36">
                  <c:v>19.273076923076925</c:v>
                </c:pt>
                <c:pt idx="37">
                  <c:v>19.273076923076925</c:v>
                </c:pt>
                <c:pt idx="38">
                  <c:v>19.273076923076925</c:v>
                </c:pt>
                <c:pt idx="39">
                  <c:v>19.273076923076925</c:v>
                </c:pt>
                <c:pt idx="40">
                  <c:v>19.273076923076925</c:v>
                </c:pt>
                <c:pt idx="41">
                  <c:v>19.273076923076925</c:v>
                </c:pt>
                <c:pt idx="42">
                  <c:v>19.273076923076925</c:v>
                </c:pt>
                <c:pt idx="43">
                  <c:v>19.273076923076925</c:v>
                </c:pt>
                <c:pt idx="44">
                  <c:v>19.273076923076925</c:v>
                </c:pt>
                <c:pt idx="45">
                  <c:v>19.273076923076925</c:v>
                </c:pt>
                <c:pt idx="46">
                  <c:v>19.273076923076925</c:v>
                </c:pt>
                <c:pt idx="47">
                  <c:v>19.273076923076925</c:v>
                </c:pt>
                <c:pt idx="48">
                  <c:v>19.273076923076925</c:v>
                </c:pt>
                <c:pt idx="49">
                  <c:v>19.273076923076925</c:v>
                </c:pt>
                <c:pt idx="50">
                  <c:v>19.273076923076925</c:v>
                </c:pt>
                <c:pt idx="51">
                  <c:v>19.273076923076925</c:v>
                </c:pt>
                <c:pt idx="52">
                  <c:v>19.273076923076925</c:v>
                </c:pt>
                <c:pt idx="53">
                  <c:v>19.273076923076925</c:v>
                </c:pt>
                <c:pt idx="54">
                  <c:v>19.273076923076925</c:v>
                </c:pt>
                <c:pt idx="55">
                  <c:v>19.273076923076925</c:v>
                </c:pt>
                <c:pt idx="56">
                  <c:v>19.273076923076925</c:v>
                </c:pt>
                <c:pt idx="57">
                  <c:v>19.273076923076925</c:v>
                </c:pt>
                <c:pt idx="58">
                  <c:v>19.273076923076925</c:v>
                </c:pt>
                <c:pt idx="59">
                  <c:v>19.273076923076925</c:v>
                </c:pt>
                <c:pt idx="60">
                  <c:v>19.273076923076925</c:v>
                </c:pt>
                <c:pt idx="61">
                  <c:v>19.273076923076925</c:v>
                </c:pt>
                <c:pt idx="62">
                  <c:v>19.273076923076925</c:v>
                </c:pt>
                <c:pt idx="63">
                  <c:v>19.273076923076925</c:v>
                </c:pt>
                <c:pt idx="64">
                  <c:v>19.273076923076925</c:v>
                </c:pt>
                <c:pt idx="65">
                  <c:v>19.273076923076925</c:v>
                </c:pt>
                <c:pt idx="66">
                  <c:v>19.273076923076925</c:v>
                </c:pt>
                <c:pt idx="67">
                  <c:v>19.273076923076925</c:v>
                </c:pt>
                <c:pt idx="68">
                  <c:v>19.273076923076925</c:v>
                </c:pt>
                <c:pt idx="69">
                  <c:v>19.273076923076925</c:v>
                </c:pt>
                <c:pt idx="70">
                  <c:v>19.273076923076925</c:v>
                </c:pt>
                <c:pt idx="71">
                  <c:v>19.273076923076925</c:v>
                </c:pt>
                <c:pt idx="72">
                  <c:v>19.273076923076925</c:v>
                </c:pt>
                <c:pt idx="73">
                  <c:v>19.273076923076925</c:v>
                </c:pt>
                <c:pt idx="74">
                  <c:v>19.273076923076925</c:v>
                </c:pt>
                <c:pt idx="75">
                  <c:v>19.273076923076925</c:v>
                </c:pt>
                <c:pt idx="76">
                  <c:v>19.273076923076925</c:v>
                </c:pt>
                <c:pt idx="77">
                  <c:v>19.273076923076925</c:v>
                </c:pt>
                <c:pt idx="78">
                  <c:v>19.273076923076925</c:v>
                </c:pt>
                <c:pt idx="79">
                  <c:v>19.273076923076925</c:v>
                </c:pt>
                <c:pt idx="80">
                  <c:v>19.273076923076925</c:v>
                </c:pt>
                <c:pt idx="81">
                  <c:v>19.273076923076925</c:v>
                </c:pt>
                <c:pt idx="82">
                  <c:v>19.273076923076925</c:v>
                </c:pt>
                <c:pt idx="83">
                  <c:v>19.273076923076925</c:v>
                </c:pt>
                <c:pt idx="84">
                  <c:v>19.273076923076925</c:v>
                </c:pt>
                <c:pt idx="85">
                  <c:v>19.273076923076925</c:v>
                </c:pt>
                <c:pt idx="86">
                  <c:v>19.273076923076925</c:v>
                </c:pt>
                <c:pt idx="87">
                  <c:v>19.273076923076925</c:v>
                </c:pt>
                <c:pt idx="88">
                  <c:v>19.273076923076925</c:v>
                </c:pt>
                <c:pt idx="89">
                  <c:v>19.273076923076925</c:v>
                </c:pt>
                <c:pt idx="90">
                  <c:v>19.273076923076925</c:v>
                </c:pt>
                <c:pt idx="91">
                  <c:v>19.273076923076925</c:v>
                </c:pt>
                <c:pt idx="92">
                  <c:v>19.273076923076925</c:v>
                </c:pt>
                <c:pt idx="93">
                  <c:v>19.273076923076925</c:v>
                </c:pt>
                <c:pt idx="94">
                  <c:v>19.273076923076925</c:v>
                </c:pt>
                <c:pt idx="95">
                  <c:v>19.273076923076925</c:v>
                </c:pt>
                <c:pt idx="96">
                  <c:v>19.273076923076925</c:v>
                </c:pt>
                <c:pt idx="97">
                  <c:v>19.273076923076925</c:v>
                </c:pt>
                <c:pt idx="98">
                  <c:v>19.273076923076925</c:v>
                </c:pt>
                <c:pt idx="99">
                  <c:v>19.273076923076925</c:v>
                </c:pt>
                <c:pt idx="100">
                  <c:v>19.273076923076925</c:v>
                </c:pt>
                <c:pt idx="101">
                  <c:v>19.273076923076925</c:v>
                </c:pt>
                <c:pt idx="102">
                  <c:v>19.273076923076925</c:v>
                </c:pt>
                <c:pt idx="103">
                  <c:v>19.273076923076925</c:v>
                </c:pt>
                <c:pt idx="104">
                  <c:v>19.273076923076925</c:v>
                </c:pt>
                <c:pt idx="105">
                  <c:v>19.273076923076925</c:v>
                </c:pt>
                <c:pt idx="106">
                  <c:v>19.273076923076925</c:v>
                </c:pt>
                <c:pt idx="107">
                  <c:v>19.273076923076925</c:v>
                </c:pt>
                <c:pt idx="108">
                  <c:v>19.273076923076925</c:v>
                </c:pt>
                <c:pt idx="109">
                  <c:v>19.273076923076925</c:v>
                </c:pt>
                <c:pt idx="110">
                  <c:v>19.273076923076925</c:v>
                </c:pt>
                <c:pt idx="111">
                  <c:v>19.273076923076925</c:v>
                </c:pt>
                <c:pt idx="112">
                  <c:v>19.273076923076925</c:v>
                </c:pt>
                <c:pt idx="113">
                  <c:v>19.273076923076925</c:v>
                </c:pt>
                <c:pt idx="114">
                  <c:v>19.273076923076925</c:v>
                </c:pt>
                <c:pt idx="115">
                  <c:v>19.273076923076925</c:v>
                </c:pt>
                <c:pt idx="116">
                  <c:v>19.273076923076925</c:v>
                </c:pt>
                <c:pt idx="117">
                  <c:v>19.273076923076925</c:v>
                </c:pt>
                <c:pt idx="118">
                  <c:v>19.273076923076925</c:v>
                </c:pt>
                <c:pt idx="119">
                  <c:v>19.273076923076925</c:v>
                </c:pt>
                <c:pt idx="120">
                  <c:v>19.273076923076925</c:v>
                </c:pt>
                <c:pt idx="121">
                  <c:v>19.273076923076925</c:v>
                </c:pt>
                <c:pt idx="122">
                  <c:v>19.273076923076925</c:v>
                </c:pt>
                <c:pt idx="123">
                  <c:v>19.273076923076925</c:v>
                </c:pt>
                <c:pt idx="124">
                  <c:v>19.273076923076925</c:v>
                </c:pt>
                <c:pt idx="125">
                  <c:v>19.273076923076925</c:v>
                </c:pt>
                <c:pt idx="126">
                  <c:v>19.273076923076925</c:v>
                </c:pt>
                <c:pt idx="127">
                  <c:v>19.273076923076925</c:v>
                </c:pt>
                <c:pt idx="128">
                  <c:v>19.273076923076925</c:v>
                </c:pt>
                <c:pt idx="129">
                  <c:v>19.273076923076925</c:v>
                </c:pt>
                <c:pt idx="130">
                  <c:v>19.273076923076925</c:v>
                </c:pt>
                <c:pt idx="131">
                  <c:v>19.273076923076925</c:v>
                </c:pt>
                <c:pt idx="132">
                  <c:v>19.273076923076925</c:v>
                </c:pt>
                <c:pt idx="133">
                  <c:v>19.273076923076925</c:v>
                </c:pt>
                <c:pt idx="134">
                  <c:v>19.273076923076925</c:v>
                </c:pt>
                <c:pt idx="135">
                  <c:v>19.273076923076925</c:v>
                </c:pt>
                <c:pt idx="136">
                  <c:v>19.273076923076925</c:v>
                </c:pt>
                <c:pt idx="137">
                  <c:v>19.273076923076925</c:v>
                </c:pt>
                <c:pt idx="138">
                  <c:v>19.273076923076925</c:v>
                </c:pt>
                <c:pt idx="139">
                  <c:v>19.273076923076925</c:v>
                </c:pt>
                <c:pt idx="140">
                  <c:v>19.273076923076925</c:v>
                </c:pt>
                <c:pt idx="141">
                  <c:v>19.273076923076925</c:v>
                </c:pt>
                <c:pt idx="142">
                  <c:v>19.273076923076925</c:v>
                </c:pt>
                <c:pt idx="143">
                  <c:v>19.273076923076925</c:v>
                </c:pt>
                <c:pt idx="144">
                  <c:v>19.273076923076925</c:v>
                </c:pt>
                <c:pt idx="145">
                  <c:v>19.273076923076925</c:v>
                </c:pt>
                <c:pt idx="146">
                  <c:v>19.273076923076925</c:v>
                </c:pt>
                <c:pt idx="147">
                  <c:v>19.273076923076925</c:v>
                </c:pt>
                <c:pt idx="148">
                  <c:v>19.273076923076925</c:v>
                </c:pt>
                <c:pt idx="149">
                  <c:v>19.273076923076925</c:v>
                </c:pt>
                <c:pt idx="150">
                  <c:v>19.273076923076925</c:v>
                </c:pt>
                <c:pt idx="151">
                  <c:v>19.273076923076925</c:v>
                </c:pt>
                <c:pt idx="152">
                  <c:v>19.273076923076925</c:v>
                </c:pt>
                <c:pt idx="153">
                  <c:v>19.273076923076925</c:v>
                </c:pt>
                <c:pt idx="154">
                  <c:v>19.273076923076925</c:v>
                </c:pt>
                <c:pt idx="155">
                  <c:v>19.273076923076925</c:v>
                </c:pt>
                <c:pt idx="156">
                  <c:v>19.273076923076925</c:v>
                </c:pt>
                <c:pt idx="157">
                  <c:v>19.273076923076925</c:v>
                </c:pt>
                <c:pt idx="158">
                  <c:v>19.273076923076925</c:v>
                </c:pt>
                <c:pt idx="159">
                  <c:v>19.273076923076925</c:v>
                </c:pt>
                <c:pt idx="160">
                  <c:v>19.273076923076925</c:v>
                </c:pt>
                <c:pt idx="161">
                  <c:v>19.273076923076925</c:v>
                </c:pt>
                <c:pt idx="162">
                  <c:v>19.273076923076925</c:v>
                </c:pt>
                <c:pt idx="163">
                  <c:v>19.273076923076925</c:v>
                </c:pt>
                <c:pt idx="164">
                  <c:v>19.273076923076925</c:v>
                </c:pt>
                <c:pt idx="165">
                  <c:v>19.273076923076925</c:v>
                </c:pt>
                <c:pt idx="166">
                  <c:v>19.273076923076925</c:v>
                </c:pt>
                <c:pt idx="167">
                  <c:v>19.273076923076925</c:v>
                </c:pt>
                <c:pt idx="168">
                  <c:v>19.273076923076925</c:v>
                </c:pt>
                <c:pt idx="169">
                  <c:v>19.273076923076925</c:v>
                </c:pt>
                <c:pt idx="170">
                  <c:v>19.273076923076925</c:v>
                </c:pt>
                <c:pt idx="171">
                  <c:v>19.273076923076925</c:v>
                </c:pt>
                <c:pt idx="172">
                  <c:v>19.273076923076925</c:v>
                </c:pt>
                <c:pt idx="173">
                  <c:v>19.273076923076925</c:v>
                </c:pt>
                <c:pt idx="174">
                  <c:v>19.273076923076925</c:v>
                </c:pt>
                <c:pt idx="175">
                  <c:v>19.273076923076925</c:v>
                </c:pt>
                <c:pt idx="176">
                  <c:v>19.273076923076925</c:v>
                </c:pt>
                <c:pt idx="177">
                  <c:v>19.273076923076925</c:v>
                </c:pt>
                <c:pt idx="178">
                  <c:v>19.273076923076925</c:v>
                </c:pt>
                <c:pt idx="179">
                  <c:v>19.273076923076925</c:v>
                </c:pt>
                <c:pt idx="180">
                  <c:v>19.273076923076925</c:v>
                </c:pt>
                <c:pt idx="181">
                  <c:v>19.273076923076925</c:v>
                </c:pt>
                <c:pt idx="182">
                  <c:v>19.273076923076925</c:v>
                </c:pt>
                <c:pt idx="183">
                  <c:v>19.273076923076925</c:v>
                </c:pt>
                <c:pt idx="184">
                  <c:v>19.273076923076925</c:v>
                </c:pt>
                <c:pt idx="185">
                  <c:v>19.273076923076925</c:v>
                </c:pt>
                <c:pt idx="186">
                  <c:v>19.273076923076925</c:v>
                </c:pt>
                <c:pt idx="187">
                  <c:v>19.273076923076925</c:v>
                </c:pt>
                <c:pt idx="188">
                  <c:v>19.273076923076925</c:v>
                </c:pt>
                <c:pt idx="189">
                  <c:v>19.273076923076925</c:v>
                </c:pt>
                <c:pt idx="190">
                  <c:v>19.273076923076925</c:v>
                </c:pt>
                <c:pt idx="191">
                  <c:v>19.273076923076925</c:v>
                </c:pt>
                <c:pt idx="192">
                  <c:v>19.273076923076925</c:v>
                </c:pt>
                <c:pt idx="193">
                  <c:v>19.273076923076925</c:v>
                </c:pt>
                <c:pt idx="194">
                  <c:v>19.273076923076925</c:v>
                </c:pt>
                <c:pt idx="195">
                  <c:v>19.273076923076925</c:v>
                </c:pt>
                <c:pt idx="196">
                  <c:v>19.273076923076925</c:v>
                </c:pt>
                <c:pt idx="197">
                  <c:v>19.273076923076925</c:v>
                </c:pt>
                <c:pt idx="198">
                  <c:v>19.273076923076925</c:v>
                </c:pt>
                <c:pt idx="199">
                  <c:v>19.273076923076925</c:v>
                </c:pt>
              </c:numCache>
            </c:numRef>
          </c:yVal>
          <c:smooth val="0"/>
        </c:ser>
        <c:ser>
          <c:idx val="1"/>
          <c:order val="6"/>
          <c:tx>
            <c:strRef>
              <c:f>Calculation!$AB$4</c:f>
              <c:strCache>
                <c:ptCount val="1"/>
                <c:pt idx="0">
                  <c:v> - 1 Sigma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Calculation!$AB$5:$AB$204</c:f>
              <c:numCache>
                <c:formatCode>0.00</c:formatCode>
                <c:ptCount val="200"/>
                <c:pt idx="0">
                  <c:v>18.159572809253756</c:v>
                </c:pt>
                <c:pt idx="1">
                  <c:v>18.159572809253756</c:v>
                </c:pt>
                <c:pt idx="2">
                  <c:v>18.159572809253756</c:v>
                </c:pt>
                <c:pt idx="3">
                  <c:v>18.159572809253756</c:v>
                </c:pt>
                <c:pt idx="4">
                  <c:v>18.159572809253756</c:v>
                </c:pt>
                <c:pt idx="5">
                  <c:v>18.159572809253756</c:v>
                </c:pt>
                <c:pt idx="6">
                  <c:v>18.159572809253756</c:v>
                </c:pt>
                <c:pt idx="7">
                  <c:v>18.159572809253756</c:v>
                </c:pt>
                <c:pt idx="8">
                  <c:v>18.159572809253756</c:v>
                </c:pt>
                <c:pt idx="9">
                  <c:v>18.159572809253756</c:v>
                </c:pt>
                <c:pt idx="10">
                  <c:v>18.159572809253756</c:v>
                </c:pt>
                <c:pt idx="11">
                  <c:v>18.159572809253756</c:v>
                </c:pt>
                <c:pt idx="12">
                  <c:v>18.159572809253756</c:v>
                </c:pt>
                <c:pt idx="13">
                  <c:v>18.159572809253756</c:v>
                </c:pt>
                <c:pt idx="14">
                  <c:v>18.159572809253756</c:v>
                </c:pt>
                <c:pt idx="15">
                  <c:v>18.159572809253756</c:v>
                </c:pt>
                <c:pt idx="16">
                  <c:v>18.159572809253756</c:v>
                </c:pt>
                <c:pt idx="17">
                  <c:v>18.159572809253756</c:v>
                </c:pt>
                <c:pt idx="18">
                  <c:v>18.159572809253756</c:v>
                </c:pt>
                <c:pt idx="19">
                  <c:v>18.159572809253756</c:v>
                </c:pt>
                <c:pt idx="20">
                  <c:v>18.159572809253756</c:v>
                </c:pt>
                <c:pt idx="21">
                  <c:v>18.159572809253756</c:v>
                </c:pt>
                <c:pt idx="22">
                  <c:v>18.159572809253756</c:v>
                </c:pt>
                <c:pt idx="23">
                  <c:v>18.159572809253756</c:v>
                </c:pt>
                <c:pt idx="24">
                  <c:v>18.159572809253756</c:v>
                </c:pt>
                <c:pt idx="25">
                  <c:v>18.159572809253756</c:v>
                </c:pt>
                <c:pt idx="26">
                  <c:v>18.159572809253756</c:v>
                </c:pt>
                <c:pt idx="27">
                  <c:v>18.159572809253756</c:v>
                </c:pt>
                <c:pt idx="28">
                  <c:v>18.159572809253756</c:v>
                </c:pt>
                <c:pt idx="29">
                  <c:v>18.159572809253756</c:v>
                </c:pt>
                <c:pt idx="30">
                  <c:v>18.159572809253756</c:v>
                </c:pt>
                <c:pt idx="31">
                  <c:v>18.159572809253756</c:v>
                </c:pt>
                <c:pt idx="32">
                  <c:v>18.159572809253756</c:v>
                </c:pt>
                <c:pt idx="33">
                  <c:v>18.159572809253756</c:v>
                </c:pt>
                <c:pt idx="34">
                  <c:v>18.159572809253756</c:v>
                </c:pt>
                <c:pt idx="35">
                  <c:v>18.159572809253756</c:v>
                </c:pt>
                <c:pt idx="36">
                  <c:v>18.159572809253756</c:v>
                </c:pt>
                <c:pt idx="37">
                  <c:v>18.159572809253756</c:v>
                </c:pt>
                <c:pt idx="38">
                  <c:v>18.159572809253756</c:v>
                </c:pt>
                <c:pt idx="39">
                  <c:v>18.159572809253756</c:v>
                </c:pt>
                <c:pt idx="40">
                  <c:v>18.159572809253756</c:v>
                </c:pt>
                <c:pt idx="41">
                  <c:v>18.159572809253756</c:v>
                </c:pt>
                <c:pt idx="42">
                  <c:v>18.159572809253756</c:v>
                </c:pt>
                <c:pt idx="43">
                  <c:v>18.159572809253756</c:v>
                </c:pt>
                <c:pt idx="44">
                  <c:v>18.159572809253756</c:v>
                </c:pt>
                <c:pt idx="45">
                  <c:v>18.159572809253756</c:v>
                </c:pt>
                <c:pt idx="46">
                  <c:v>18.159572809253756</c:v>
                </c:pt>
                <c:pt idx="47">
                  <c:v>18.159572809253756</c:v>
                </c:pt>
                <c:pt idx="48">
                  <c:v>18.159572809253756</c:v>
                </c:pt>
                <c:pt idx="49">
                  <c:v>18.159572809253756</c:v>
                </c:pt>
                <c:pt idx="50">
                  <c:v>18.159572809253756</c:v>
                </c:pt>
                <c:pt idx="51">
                  <c:v>18.159572809253756</c:v>
                </c:pt>
                <c:pt idx="52">
                  <c:v>18.159572809253756</c:v>
                </c:pt>
                <c:pt idx="53">
                  <c:v>18.159572809253756</c:v>
                </c:pt>
                <c:pt idx="54">
                  <c:v>18.159572809253756</c:v>
                </c:pt>
                <c:pt idx="55">
                  <c:v>18.159572809253756</c:v>
                </c:pt>
                <c:pt idx="56">
                  <c:v>18.159572809253756</c:v>
                </c:pt>
                <c:pt idx="57">
                  <c:v>18.159572809253756</c:v>
                </c:pt>
                <c:pt idx="58">
                  <c:v>18.159572809253756</c:v>
                </c:pt>
                <c:pt idx="59">
                  <c:v>18.159572809253756</c:v>
                </c:pt>
                <c:pt idx="60">
                  <c:v>18.159572809253756</c:v>
                </c:pt>
                <c:pt idx="61">
                  <c:v>18.159572809253756</c:v>
                </c:pt>
                <c:pt idx="62">
                  <c:v>18.159572809253756</c:v>
                </c:pt>
                <c:pt idx="63">
                  <c:v>18.159572809253756</c:v>
                </c:pt>
                <c:pt idx="64">
                  <c:v>18.159572809253756</c:v>
                </c:pt>
                <c:pt idx="65">
                  <c:v>18.159572809253756</c:v>
                </c:pt>
                <c:pt idx="66">
                  <c:v>18.159572809253756</c:v>
                </c:pt>
                <c:pt idx="67">
                  <c:v>18.159572809253756</c:v>
                </c:pt>
                <c:pt idx="68">
                  <c:v>18.159572809253756</c:v>
                </c:pt>
                <c:pt idx="69">
                  <c:v>18.159572809253756</c:v>
                </c:pt>
                <c:pt idx="70">
                  <c:v>18.159572809253756</c:v>
                </c:pt>
                <c:pt idx="71">
                  <c:v>18.159572809253756</c:v>
                </c:pt>
                <c:pt idx="72">
                  <c:v>18.159572809253756</c:v>
                </c:pt>
                <c:pt idx="73">
                  <c:v>18.159572809253756</c:v>
                </c:pt>
                <c:pt idx="74">
                  <c:v>18.159572809253756</c:v>
                </c:pt>
                <c:pt idx="75">
                  <c:v>18.159572809253756</c:v>
                </c:pt>
                <c:pt idx="76">
                  <c:v>18.159572809253756</c:v>
                </c:pt>
                <c:pt idx="77">
                  <c:v>18.159572809253756</c:v>
                </c:pt>
                <c:pt idx="78">
                  <c:v>18.159572809253756</c:v>
                </c:pt>
                <c:pt idx="79">
                  <c:v>18.159572809253756</c:v>
                </c:pt>
                <c:pt idx="80">
                  <c:v>18.159572809253756</c:v>
                </c:pt>
                <c:pt idx="81">
                  <c:v>18.159572809253756</c:v>
                </c:pt>
                <c:pt idx="82">
                  <c:v>18.159572809253756</c:v>
                </c:pt>
                <c:pt idx="83">
                  <c:v>18.159572809253756</c:v>
                </c:pt>
                <c:pt idx="84">
                  <c:v>18.159572809253756</c:v>
                </c:pt>
                <c:pt idx="85">
                  <c:v>18.159572809253756</c:v>
                </c:pt>
                <c:pt idx="86">
                  <c:v>18.159572809253756</c:v>
                </c:pt>
                <c:pt idx="87">
                  <c:v>18.159572809253756</c:v>
                </c:pt>
                <c:pt idx="88">
                  <c:v>18.159572809253756</c:v>
                </c:pt>
                <c:pt idx="89">
                  <c:v>18.159572809253756</c:v>
                </c:pt>
                <c:pt idx="90">
                  <c:v>18.159572809253756</c:v>
                </c:pt>
                <c:pt idx="91">
                  <c:v>18.159572809253756</c:v>
                </c:pt>
                <c:pt idx="92">
                  <c:v>18.159572809253756</c:v>
                </c:pt>
                <c:pt idx="93">
                  <c:v>18.159572809253756</c:v>
                </c:pt>
                <c:pt idx="94">
                  <c:v>18.159572809253756</c:v>
                </c:pt>
                <c:pt idx="95">
                  <c:v>18.159572809253756</c:v>
                </c:pt>
                <c:pt idx="96">
                  <c:v>18.159572809253756</c:v>
                </c:pt>
                <c:pt idx="97">
                  <c:v>18.159572809253756</c:v>
                </c:pt>
                <c:pt idx="98">
                  <c:v>18.159572809253756</c:v>
                </c:pt>
                <c:pt idx="99">
                  <c:v>18.159572809253756</c:v>
                </c:pt>
                <c:pt idx="100">
                  <c:v>18.159572809253756</c:v>
                </c:pt>
                <c:pt idx="101">
                  <c:v>18.159572809253756</c:v>
                </c:pt>
                <c:pt idx="102">
                  <c:v>18.159572809253756</c:v>
                </c:pt>
                <c:pt idx="103">
                  <c:v>18.159572809253756</c:v>
                </c:pt>
                <c:pt idx="104">
                  <c:v>18.159572809253756</c:v>
                </c:pt>
                <c:pt idx="105">
                  <c:v>18.159572809253756</c:v>
                </c:pt>
                <c:pt idx="106">
                  <c:v>18.159572809253756</c:v>
                </c:pt>
                <c:pt idx="107">
                  <c:v>18.159572809253756</c:v>
                </c:pt>
                <c:pt idx="108">
                  <c:v>18.159572809253756</c:v>
                </c:pt>
                <c:pt idx="109">
                  <c:v>18.159572809253756</c:v>
                </c:pt>
                <c:pt idx="110">
                  <c:v>18.159572809253756</c:v>
                </c:pt>
                <c:pt idx="111">
                  <c:v>18.159572809253756</c:v>
                </c:pt>
                <c:pt idx="112">
                  <c:v>18.159572809253756</c:v>
                </c:pt>
                <c:pt idx="113">
                  <c:v>18.159572809253756</c:v>
                </c:pt>
                <c:pt idx="114">
                  <c:v>18.159572809253756</c:v>
                </c:pt>
                <c:pt idx="115">
                  <c:v>18.159572809253756</c:v>
                </c:pt>
                <c:pt idx="116">
                  <c:v>18.159572809253756</c:v>
                </c:pt>
                <c:pt idx="117">
                  <c:v>18.159572809253756</c:v>
                </c:pt>
                <c:pt idx="118">
                  <c:v>18.159572809253756</c:v>
                </c:pt>
                <c:pt idx="119">
                  <c:v>18.159572809253756</c:v>
                </c:pt>
                <c:pt idx="120">
                  <c:v>18.159572809253756</c:v>
                </c:pt>
                <c:pt idx="121">
                  <c:v>18.159572809253756</c:v>
                </c:pt>
                <c:pt idx="122">
                  <c:v>18.159572809253756</c:v>
                </c:pt>
                <c:pt idx="123">
                  <c:v>18.159572809253756</c:v>
                </c:pt>
                <c:pt idx="124">
                  <c:v>18.159572809253756</c:v>
                </c:pt>
                <c:pt idx="125">
                  <c:v>18.159572809253756</c:v>
                </c:pt>
                <c:pt idx="126">
                  <c:v>18.159572809253756</c:v>
                </c:pt>
                <c:pt idx="127">
                  <c:v>18.159572809253756</c:v>
                </c:pt>
                <c:pt idx="128">
                  <c:v>18.159572809253756</c:v>
                </c:pt>
                <c:pt idx="129">
                  <c:v>18.159572809253756</c:v>
                </c:pt>
                <c:pt idx="130">
                  <c:v>18.159572809253756</c:v>
                </c:pt>
                <c:pt idx="131">
                  <c:v>18.159572809253756</c:v>
                </c:pt>
                <c:pt idx="132">
                  <c:v>18.159572809253756</c:v>
                </c:pt>
                <c:pt idx="133">
                  <c:v>18.159572809253756</c:v>
                </c:pt>
                <c:pt idx="134">
                  <c:v>18.159572809253756</c:v>
                </c:pt>
                <c:pt idx="135">
                  <c:v>18.159572809253756</c:v>
                </c:pt>
                <c:pt idx="136">
                  <c:v>18.159572809253756</c:v>
                </c:pt>
                <c:pt idx="137">
                  <c:v>18.159572809253756</c:v>
                </c:pt>
                <c:pt idx="138">
                  <c:v>18.159572809253756</c:v>
                </c:pt>
                <c:pt idx="139">
                  <c:v>18.159572809253756</c:v>
                </c:pt>
                <c:pt idx="140">
                  <c:v>18.159572809253756</c:v>
                </c:pt>
                <c:pt idx="141">
                  <c:v>18.159572809253756</c:v>
                </c:pt>
                <c:pt idx="142">
                  <c:v>18.159572809253756</c:v>
                </c:pt>
                <c:pt idx="143">
                  <c:v>18.159572809253756</c:v>
                </c:pt>
                <c:pt idx="144">
                  <c:v>18.159572809253756</c:v>
                </c:pt>
                <c:pt idx="145">
                  <c:v>18.159572809253756</c:v>
                </c:pt>
                <c:pt idx="146">
                  <c:v>18.159572809253756</c:v>
                </c:pt>
                <c:pt idx="147">
                  <c:v>18.159572809253756</c:v>
                </c:pt>
                <c:pt idx="148">
                  <c:v>18.159572809253756</c:v>
                </c:pt>
                <c:pt idx="149">
                  <c:v>18.159572809253756</c:v>
                </c:pt>
                <c:pt idx="150">
                  <c:v>18.159572809253756</c:v>
                </c:pt>
                <c:pt idx="151">
                  <c:v>18.159572809253756</c:v>
                </c:pt>
                <c:pt idx="152">
                  <c:v>18.159572809253756</c:v>
                </c:pt>
                <c:pt idx="153">
                  <c:v>18.159572809253756</c:v>
                </c:pt>
                <c:pt idx="154">
                  <c:v>18.159572809253756</c:v>
                </c:pt>
                <c:pt idx="155">
                  <c:v>18.159572809253756</c:v>
                </c:pt>
                <c:pt idx="156">
                  <c:v>18.159572809253756</c:v>
                </c:pt>
                <c:pt idx="157">
                  <c:v>18.159572809253756</c:v>
                </c:pt>
                <c:pt idx="158">
                  <c:v>18.159572809253756</c:v>
                </c:pt>
                <c:pt idx="159">
                  <c:v>18.159572809253756</c:v>
                </c:pt>
                <c:pt idx="160">
                  <c:v>18.159572809253756</c:v>
                </c:pt>
                <c:pt idx="161">
                  <c:v>18.159572809253756</c:v>
                </c:pt>
                <c:pt idx="162">
                  <c:v>18.159572809253756</c:v>
                </c:pt>
                <c:pt idx="163">
                  <c:v>18.159572809253756</c:v>
                </c:pt>
                <c:pt idx="164">
                  <c:v>18.159572809253756</c:v>
                </c:pt>
                <c:pt idx="165">
                  <c:v>18.159572809253756</c:v>
                </c:pt>
                <c:pt idx="166">
                  <c:v>18.159572809253756</c:v>
                </c:pt>
                <c:pt idx="167">
                  <c:v>18.159572809253756</c:v>
                </c:pt>
                <c:pt idx="168">
                  <c:v>18.159572809253756</c:v>
                </c:pt>
                <c:pt idx="169">
                  <c:v>18.159572809253756</c:v>
                </c:pt>
                <c:pt idx="170">
                  <c:v>18.159572809253756</c:v>
                </c:pt>
                <c:pt idx="171">
                  <c:v>18.159572809253756</c:v>
                </c:pt>
                <c:pt idx="172">
                  <c:v>18.159572809253756</c:v>
                </c:pt>
                <c:pt idx="173">
                  <c:v>18.159572809253756</c:v>
                </c:pt>
                <c:pt idx="174">
                  <c:v>18.159572809253756</c:v>
                </c:pt>
                <c:pt idx="175">
                  <c:v>18.159572809253756</c:v>
                </c:pt>
                <c:pt idx="176">
                  <c:v>18.159572809253756</c:v>
                </c:pt>
                <c:pt idx="177">
                  <c:v>18.159572809253756</c:v>
                </c:pt>
                <c:pt idx="178">
                  <c:v>18.159572809253756</c:v>
                </c:pt>
                <c:pt idx="179">
                  <c:v>18.159572809253756</c:v>
                </c:pt>
                <c:pt idx="180">
                  <c:v>18.159572809253756</c:v>
                </c:pt>
                <c:pt idx="181">
                  <c:v>18.159572809253756</c:v>
                </c:pt>
                <c:pt idx="182">
                  <c:v>18.159572809253756</c:v>
                </c:pt>
                <c:pt idx="183">
                  <c:v>18.159572809253756</c:v>
                </c:pt>
                <c:pt idx="184">
                  <c:v>18.159572809253756</c:v>
                </c:pt>
                <c:pt idx="185">
                  <c:v>18.159572809253756</c:v>
                </c:pt>
                <c:pt idx="186">
                  <c:v>18.159572809253756</c:v>
                </c:pt>
                <c:pt idx="187">
                  <c:v>18.159572809253756</c:v>
                </c:pt>
                <c:pt idx="188">
                  <c:v>18.159572809253756</c:v>
                </c:pt>
                <c:pt idx="189">
                  <c:v>18.159572809253756</c:v>
                </c:pt>
                <c:pt idx="190">
                  <c:v>18.159572809253756</c:v>
                </c:pt>
                <c:pt idx="191">
                  <c:v>18.159572809253756</c:v>
                </c:pt>
                <c:pt idx="192">
                  <c:v>18.159572809253756</c:v>
                </c:pt>
                <c:pt idx="193">
                  <c:v>18.159572809253756</c:v>
                </c:pt>
                <c:pt idx="194">
                  <c:v>18.159572809253756</c:v>
                </c:pt>
                <c:pt idx="195">
                  <c:v>18.159572809253756</c:v>
                </c:pt>
                <c:pt idx="196">
                  <c:v>18.159572809253756</c:v>
                </c:pt>
                <c:pt idx="197">
                  <c:v>18.159572809253756</c:v>
                </c:pt>
                <c:pt idx="198">
                  <c:v>18.159572809253756</c:v>
                </c:pt>
                <c:pt idx="199">
                  <c:v>18.159572809253756</c:v>
                </c:pt>
              </c:numCache>
            </c:numRef>
          </c:yVal>
          <c:smooth val="0"/>
        </c:ser>
        <c:ser>
          <c:idx val="4"/>
          <c:order val="7"/>
          <c:tx>
            <c:strRef>
              <c:f>Calculation!$AD$4</c:f>
              <c:strCache>
                <c:ptCount val="1"/>
                <c:pt idx="0">
                  <c:v>-  2 Sigma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Calculation!$AD$5:$AD$204</c:f>
              <c:numCache>
                <c:formatCode>0.00</c:formatCode>
                <c:ptCount val="200"/>
                <c:pt idx="0">
                  <c:v>17.046068695430588</c:v>
                </c:pt>
                <c:pt idx="1">
                  <c:v>17.046068695430588</c:v>
                </c:pt>
                <c:pt idx="2">
                  <c:v>17.046068695430588</c:v>
                </c:pt>
                <c:pt idx="3">
                  <c:v>17.046068695430588</c:v>
                </c:pt>
                <c:pt idx="4">
                  <c:v>17.046068695430588</c:v>
                </c:pt>
                <c:pt idx="5">
                  <c:v>17.046068695430588</c:v>
                </c:pt>
                <c:pt idx="6">
                  <c:v>17.046068695430588</c:v>
                </c:pt>
                <c:pt idx="7">
                  <c:v>17.046068695430588</c:v>
                </c:pt>
                <c:pt idx="8">
                  <c:v>17.046068695430588</c:v>
                </c:pt>
                <c:pt idx="9">
                  <c:v>17.046068695430588</c:v>
                </c:pt>
                <c:pt idx="10">
                  <c:v>17.046068695430588</c:v>
                </c:pt>
                <c:pt idx="11">
                  <c:v>17.046068695430588</c:v>
                </c:pt>
                <c:pt idx="12">
                  <c:v>17.046068695430588</c:v>
                </c:pt>
                <c:pt idx="13">
                  <c:v>17.046068695430588</c:v>
                </c:pt>
                <c:pt idx="14">
                  <c:v>17.046068695430588</c:v>
                </c:pt>
                <c:pt idx="15">
                  <c:v>17.046068695430588</c:v>
                </c:pt>
                <c:pt idx="16">
                  <c:v>17.046068695430588</c:v>
                </c:pt>
                <c:pt idx="17">
                  <c:v>17.046068695430588</c:v>
                </c:pt>
                <c:pt idx="18">
                  <c:v>17.046068695430588</c:v>
                </c:pt>
                <c:pt idx="19">
                  <c:v>17.046068695430588</c:v>
                </c:pt>
                <c:pt idx="20">
                  <c:v>17.046068695430588</c:v>
                </c:pt>
                <c:pt idx="21">
                  <c:v>17.046068695430588</c:v>
                </c:pt>
                <c:pt idx="22">
                  <c:v>17.046068695430588</c:v>
                </c:pt>
                <c:pt idx="23">
                  <c:v>17.046068695430588</c:v>
                </c:pt>
                <c:pt idx="24">
                  <c:v>17.046068695430588</c:v>
                </c:pt>
                <c:pt idx="25">
                  <c:v>17.046068695430588</c:v>
                </c:pt>
                <c:pt idx="26">
                  <c:v>17.046068695430588</c:v>
                </c:pt>
                <c:pt idx="27">
                  <c:v>17.046068695430588</c:v>
                </c:pt>
                <c:pt idx="28">
                  <c:v>17.046068695430588</c:v>
                </c:pt>
                <c:pt idx="29">
                  <c:v>17.046068695430588</c:v>
                </c:pt>
                <c:pt idx="30">
                  <c:v>17.046068695430588</c:v>
                </c:pt>
                <c:pt idx="31">
                  <c:v>17.046068695430588</c:v>
                </c:pt>
                <c:pt idx="32">
                  <c:v>17.046068695430588</c:v>
                </c:pt>
                <c:pt idx="33">
                  <c:v>17.046068695430588</c:v>
                </c:pt>
                <c:pt idx="34">
                  <c:v>17.046068695430588</c:v>
                </c:pt>
                <c:pt idx="35">
                  <c:v>17.046068695430588</c:v>
                </c:pt>
                <c:pt idx="36">
                  <c:v>17.046068695430588</c:v>
                </c:pt>
                <c:pt idx="37">
                  <c:v>17.046068695430588</c:v>
                </c:pt>
                <c:pt idx="38">
                  <c:v>17.046068695430588</c:v>
                </c:pt>
                <c:pt idx="39">
                  <c:v>17.046068695430588</c:v>
                </c:pt>
                <c:pt idx="40">
                  <c:v>17.046068695430588</c:v>
                </c:pt>
                <c:pt idx="41">
                  <c:v>17.046068695430588</c:v>
                </c:pt>
                <c:pt idx="42">
                  <c:v>17.046068695430588</c:v>
                </c:pt>
                <c:pt idx="43">
                  <c:v>17.046068695430588</c:v>
                </c:pt>
                <c:pt idx="44">
                  <c:v>17.046068695430588</c:v>
                </c:pt>
                <c:pt idx="45">
                  <c:v>17.046068695430588</c:v>
                </c:pt>
                <c:pt idx="46">
                  <c:v>17.046068695430588</c:v>
                </c:pt>
                <c:pt idx="47">
                  <c:v>17.046068695430588</c:v>
                </c:pt>
                <c:pt idx="48">
                  <c:v>17.046068695430588</c:v>
                </c:pt>
                <c:pt idx="49">
                  <c:v>17.046068695430588</c:v>
                </c:pt>
                <c:pt idx="50">
                  <c:v>17.046068695430588</c:v>
                </c:pt>
                <c:pt idx="51">
                  <c:v>17.046068695430588</c:v>
                </c:pt>
                <c:pt idx="52">
                  <c:v>17.046068695430588</c:v>
                </c:pt>
                <c:pt idx="53">
                  <c:v>17.046068695430588</c:v>
                </c:pt>
                <c:pt idx="54">
                  <c:v>17.046068695430588</c:v>
                </c:pt>
                <c:pt idx="55">
                  <c:v>17.046068695430588</c:v>
                </c:pt>
                <c:pt idx="56">
                  <c:v>17.046068695430588</c:v>
                </c:pt>
                <c:pt idx="57">
                  <c:v>17.046068695430588</c:v>
                </c:pt>
                <c:pt idx="58">
                  <c:v>17.046068695430588</c:v>
                </c:pt>
                <c:pt idx="59">
                  <c:v>17.046068695430588</c:v>
                </c:pt>
                <c:pt idx="60">
                  <c:v>17.046068695430588</c:v>
                </c:pt>
                <c:pt idx="61">
                  <c:v>17.046068695430588</c:v>
                </c:pt>
                <c:pt idx="62">
                  <c:v>17.046068695430588</c:v>
                </c:pt>
                <c:pt idx="63">
                  <c:v>17.046068695430588</c:v>
                </c:pt>
                <c:pt idx="64">
                  <c:v>17.046068695430588</c:v>
                </c:pt>
                <c:pt idx="65">
                  <c:v>17.046068695430588</c:v>
                </c:pt>
                <c:pt idx="66">
                  <c:v>17.046068695430588</c:v>
                </c:pt>
                <c:pt idx="67">
                  <c:v>17.046068695430588</c:v>
                </c:pt>
                <c:pt idx="68">
                  <c:v>17.046068695430588</c:v>
                </c:pt>
                <c:pt idx="69">
                  <c:v>17.046068695430588</c:v>
                </c:pt>
                <c:pt idx="70">
                  <c:v>17.046068695430588</c:v>
                </c:pt>
                <c:pt idx="71">
                  <c:v>17.046068695430588</c:v>
                </c:pt>
                <c:pt idx="72">
                  <c:v>17.046068695430588</c:v>
                </c:pt>
                <c:pt idx="73">
                  <c:v>17.046068695430588</c:v>
                </c:pt>
                <c:pt idx="74">
                  <c:v>17.046068695430588</c:v>
                </c:pt>
                <c:pt idx="75">
                  <c:v>17.046068695430588</c:v>
                </c:pt>
                <c:pt idx="76">
                  <c:v>17.046068695430588</c:v>
                </c:pt>
                <c:pt idx="77">
                  <c:v>17.046068695430588</c:v>
                </c:pt>
                <c:pt idx="78">
                  <c:v>17.046068695430588</c:v>
                </c:pt>
                <c:pt idx="79">
                  <c:v>17.046068695430588</c:v>
                </c:pt>
                <c:pt idx="80">
                  <c:v>17.046068695430588</c:v>
                </c:pt>
                <c:pt idx="81">
                  <c:v>17.046068695430588</c:v>
                </c:pt>
                <c:pt idx="82">
                  <c:v>17.046068695430588</c:v>
                </c:pt>
                <c:pt idx="83">
                  <c:v>17.046068695430588</c:v>
                </c:pt>
                <c:pt idx="84">
                  <c:v>17.046068695430588</c:v>
                </c:pt>
                <c:pt idx="85">
                  <c:v>17.046068695430588</c:v>
                </c:pt>
                <c:pt idx="86">
                  <c:v>17.046068695430588</c:v>
                </c:pt>
                <c:pt idx="87">
                  <c:v>17.046068695430588</c:v>
                </c:pt>
                <c:pt idx="88">
                  <c:v>17.046068695430588</c:v>
                </c:pt>
                <c:pt idx="89">
                  <c:v>17.046068695430588</c:v>
                </c:pt>
                <c:pt idx="90">
                  <c:v>17.046068695430588</c:v>
                </c:pt>
                <c:pt idx="91">
                  <c:v>17.046068695430588</c:v>
                </c:pt>
                <c:pt idx="92">
                  <c:v>17.046068695430588</c:v>
                </c:pt>
                <c:pt idx="93">
                  <c:v>17.046068695430588</c:v>
                </c:pt>
                <c:pt idx="94">
                  <c:v>17.046068695430588</c:v>
                </c:pt>
                <c:pt idx="95">
                  <c:v>17.046068695430588</c:v>
                </c:pt>
                <c:pt idx="96">
                  <c:v>17.046068695430588</c:v>
                </c:pt>
                <c:pt idx="97">
                  <c:v>17.046068695430588</c:v>
                </c:pt>
                <c:pt idx="98">
                  <c:v>17.046068695430588</c:v>
                </c:pt>
                <c:pt idx="99">
                  <c:v>17.046068695430588</c:v>
                </c:pt>
                <c:pt idx="100">
                  <c:v>17.046068695430588</c:v>
                </c:pt>
                <c:pt idx="101">
                  <c:v>17.046068695430588</c:v>
                </c:pt>
                <c:pt idx="102">
                  <c:v>17.046068695430588</c:v>
                </c:pt>
                <c:pt idx="103">
                  <c:v>17.046068695430588</c:v>
                </c:pt>
                <c:pt idx="104">
                  <c:v>17.046068695430588</c:v>
                </c:pt>
                <c:pt idx="105">
                  <c:v>17.046068695430588</c:v>
                </c:pt>
                <c:pt idx="106">
                  <c:v>17.046068695430588</c:v>
                </c:pt>
                <c:pt idx="107">
                  <c:v>17.046068695430588</c:v>
                </c:pt>
                <c:pt idx="108">
                  <c:v>17.046068695430588</c:v>
                </c:pt>
                <c:pt idx="109">
                  <c:v>17.046068695430588</c:v>
                </c:pt>
                <c:pt idx="110">
                  <c:v>17.046068695430588</c:v>
                </c:pt>
                <c:pt idx="111">
                  <c:v>17.046068695430588</c:v>
                </c:pt>
                <c:pt idx="112">
                  <c:v>17.046068695430588</c:v>
                </c:pt>
                <c:pt idx="113">
                  <c:v>17.046068695430588</c:v>
                </c:pt>
                <c:pt idx="114">
                  <c:v>17.046068695430588</c:v>
                </c:pt>
                <c:pt idx="115">
                  <c:v>17.046068695430588</c:v>
                </c:pt>
                <c:pt idx="116">
                  <c:v>17.046068695430588</c:v>
                </c:pt>
                <c:pt idx="117">
                  <c:v>17.046068695430588</c:v>
                </c:pt>
                <c:pt idx="118">
                  <c:v>17.046068695430588</c:v>
                </c:pt>
                <c:pt idx="119">
                  <c:v>17.046068695430588</c:v>
                </c:pt>
                <c:pt idx="120">
                  <c:v>17.046068695430588</c:v>
                </c:pt>
                <c:pt idx="121">
                  <c:v>17.046068695430588</c:v>
                </c:pt>
                <c:pt idx="122">
                  <c:v>17.046068695430588</c:v>
                </c:pt>
                <c:pt idx="123">
                  <c:v>17.046068695430588</c:v>
                </c:pt>
                <c:pt idx="124">
                  <c:v>17.046068695430588</c:v>
                </c:pt>
                <c:pt idx="125">
                  <c:v>17.046068695430588</c:v>
                </c:pt>
                <c:pt idx="126">
                  <c:v>17.046068695430588</c:v>
                </c:pt>
                <c:pt idx="127">
                  <c:v>17.046068695430588</c:v>
                </c:pt>
                <c:pt idx="128">
                  <c:v>17.046068695430588</c:v>
                </c:pt>
                <c:pt idx="129">
                  <c:v>17.046068695430588</c:v>
                </c:pt>
                <c:pt idx="130">
                  <c:v>17.046068695430588</c:v>
                </c:pt>
                <c:pt idx="131">
                  <c:v>17.046068695430588</c:v>
                </c:pt>
                <c:pt idx="132">
                  <c:v>17.046068695430588</c:v>
                </c:pt>
                <c:pt idx="133">
                  <c:v>17.046068695430588</c:v>
                </c:pt>
                <c:pt idx="134">
                  <c:v>17.046068695430588</c:v>
                </c:pt>
                <c:pt idx="135">
                  <c:v>17.046068695430588</c:v>
                </c:pt>
                <c:pt idx="136">
                  <c:v>17.046068695430588</c:v>
                </c:pt>
                <c:pt idx="137">
                  <c:v>17.046068695430588</c:v>
                </c:pt>
                <c:pt idx="138">
                  <c:v>17.046068695430588</c:v>
                </c:pt>
                <c:pt idx="139">
                  <c:v>17.046068695430588</c:v>
                </c:pt>
                <c:pt idx="140">
                  <c:v>17.046068695430588</c:v>
                </c:pt>
                <c:pt idx="141">
                  <c:v>17.046068695430588</c:v>
                </c:pt>
                <c:pt idx="142">
                  <c:v>17.046068695430588</c:v>
                </c:pt>
                <c:pt idx="143">
                  <c:v>17.046068695430588</c:v>
                </c:pt>
                <c:pt idx="144">
                  <c:v>17.046068695430588</c:v>
                </c:pt>
                <c:pt idx="145">
                  <c:v>17.046068695430588</c:v>
                </c:pt>
                <c:pt idx="146">
                  <c:v>17.046068695430588</c:v>
                </c:pt>
                <c:pt idx="147">
                  <c:v>17.046068695430588</c:v>
                </c:pt>
                <c:pt idx="148">
                  <c:v>17.046068695430588</c:v>
                </c:pt>
                <c:pt idx="149">
                  <c:v>17.046068695430588</c:v>
                </c:pt>
                <c:pt idx="150">
                  <c:v>17.046068695430588</c:v>
                </c:pt>
                <c:pt idx="151">
                  <c:v>17.046068695430588</c:v>
                </c:pt>
                <c:pt idx="152">
                  <c:v>17.046068695430588</c:v>
                </c:pt>
                <c:pt idx="153">
                  <c:v>17.046068695430588</c:v>
                </c:pt>
                <c:pt idx="154">
                  <c:v>17.046068695430588</c:v>
                </c:pt>
                <c:pt idx="155">
                  <c:v>17.046068695430588</c:v>
                </c:pt>
                <c:pt idx="156">
                  <c:v>17.046068695430588</c:v>
                </c:pt>
                <c:pt idx="157">
                  <c:v>17.046068695430588</c:v>
                </c:pt>
                <c:pt idx="158">
                  <c:v>17.046068695430588</c:v>
                </c:pt>
                <c:pt idx="159">
                  <c:v>17.046068695430588</c:v>
                </c:pt>
                <c:pt idx="160">
                  <c:v>17.046068695430588</c:v>
                </c:pt>
                <c:pt idx="161">
                  <c:v>17.046068695430588</c:v>
                </c:pt>
                <c:pt idx="162">
                  <c:v>17.046068695430588</c:v>
                </c:pt>
                <c:pt idx="163">
                  <c:v>17.046068695430588</c:v>
                </c:pt>
                <c:pt idx="164">
                  <c:v>17.046068695430588</c:v>
                </c:pt>
                <c:pt idx="165">
                  <c:v>17.046068695430588</c:v>
                </c:pt>
                <c:pt idx="166">
                  <c:v>17.046068695430588</c:v>
                </c:pt>
                <c:pt idx="167">
                  <c:v>17.046068695430588</c:v>
                </c:pt>
                <c:pt idx="168">
                  <c:v>17.046068695430588</c:v>
                </c:pt>
                <c:pt idx="169">
                  <c:v>17.046068695430588</c:v>
                </c:pt>
                <c:pt idx="170">
                  <c:v>17.046068695430588</c:v>
                </c:pt>
                <c:pt idx="171">
                  <c:v>17.046068695430588</c:v>
                </c:pt>
                <c:pt idx="172">
                  <c:v>17.046068695430588</c:v>
                </c:pt>
                <c:pt idx="173">
                  <c:v>17.046068695430588</c:v>
                </c:pt>
                <c:pt idx="174">
                  <c:v>17.046068695430588</c:v>
                </c:pt>
                <c:pt idx="175">
                  <c:v>17.046068695430588</c:v>
                </c:pt>
                <c:pt idx="176">
                  <c:v>17.046068695430588</c:v>
                </c:pt>
                <c:pt idx="177">
                  <c:v>17.046068695430588</c:v>
                </c:pt>
                <c:pt idx="178">
                  <c:v>17.046068695430588</c:v>
                </c:pt>
                <c:pt idx="179">
                  <c:v>17.046068695430588</c:v>
                </c:pt>
                <c:pt idx="180">
                  <c:v>17.046068695430588</c:v>
                </c:pt>
                <c:pt idx="181">
                  <c:v>17.046068695430588</c:v>
                </c:pt>
                <c:pt idx="182">
                  <c:v>17.046068695430588</c:v>
                </c:pt>
                <c:pt idx="183">
                  <c:v>17.046068695430588</c:v>
                </c:pt>
                <c:pt idx="184">
                  <c:v>17.046068695430588</c:v>
                </c:pt>
                <c:pt idx="185">
                  <c:v>17.046068695430588</c:v>
                </c:pt>
                <c:pt idx="186">
                  <c:v>17.046068695430588</c:v>
                </c:pt>
                <c:pt idx="187">
                  <c:v>17.046068695430588</c:v>
                </c:pt>
                <c:pt idx="188">
                  <c:v>17.046068695430588</c:v>
                </c:pt>
                <c:pt idx="189">
                  <c:v>17.046068695430588</c:v>
                </c:pt>
                <c:pt idx="190">
                  <c:v>17.046068695430588</c:v>
                </c:pt>
                <c:pt idx="191">
                  <c:v>17.046068695430588</c:v>
                </c:pt>
                <c:pt idx="192">
                  <c:v>17.046068695430588</c:v>
                </c:pt>
                <c:pt idx="193">
                  <c:v>17.046068695430588</c:v>
                </c:pt>
                <c:pt idx="194">
                  <c:v>17.046068695430588</c:v>
                </c:pt>
                <c:pt idx="195">
                  <c:v>17.046068695430588</c:v>
                </c:pt>
                <c:pt idx="196">
                  <c:v>17.046068695430588</c:v>
                </c:pt>
                <c:pt idx="197">
                  <c:v>17.046068695430588</c:v>
                </c:pt>
                <c:pt idx="198">
                  <c:v>17.046068695430588</c:v>
                </c:pt>
                <c:pt idx="199">
                  <c:v>17.046068695430588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Calculation!$AF$4</c:f>
              <c:strCache>
                <c:ptCount val="1"/>
                <c:pt idx="0">
                  <c:v> - 3 Sigma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Calculation!$AF$5:$AF$204</c:f>
              <c:numCache>
                <c:formatCode>0.00</c:formatCode>
                <c:ptCount val="200"/>
                <c:pt idx="0">
                  <c:v>15.932564581607419</c:v>
                </c:pt>
                <c:pt idx="1">
                  <c:v>15.932564581607419</c:v>
                </c:pt>
                <c:pt idx="2">
                  <c:v>15.932564581607419</c:v>
                </c:pt>
                <c:pt idx="3">
                  <c:v>15.932564581607419</c:v>
                </c:pt>
                <c:pt idx="4">
                  <c:v>15.932564581607419</c:v>
                </c:pt>
                <c:pt idx="5">
                  <c:v>15.932564581607419</c:v>
                </c:pt>
                <c:pt idx="6">
                  <c:v>15.932564581607419</c:v>
                </c:pt>
                <c:pt idx="7">
                  <c:v>15.932564581607419</c:v>
                </c:pt>
                <c:pt idx="8">
                  <c:v>15.932564581607419</c:v>
                </c:pt>
                <c:pt idx="9">
                  <c:v>15.932564581607419</c:v>
                </c:pt>
                <c:pt idx="10">
                  <c:v>15.932564581607419</c:v>
                </c:pt>
                <c:pt idx="11">
                  <c:v>15.932564581607419</c:v>
                </c:pt>
                <c:pt idx="12">
                  <c:v>15.932564581607419</c:v>
                </c:pt>
                <c:pt idx="13">
                  <c:v>15.932564581607419</c:v>
                </c:pt>
                <c:pt idx="14">
                  <c:v>15.932564581607419</c:v>
                </c:pt>
                <c:pt idx="15">
                  <c:v>15.932564581607419</c:v>
                </c:pt>
                <c:pt idx="16">
                  <c:v>15.932564581607419</c:v>
                </c:pt>
                <c:pt idx="17">
                  <c:v>15.932564581607419</c:v>
                </c:pt>
                <c:pt idx="18">
                  <c:v>15.932564581607419</c:v>
                </c:pt>
                <c:pt idx="19">
                  <c:v>15.932564581607419</c:v>
                </c:pt>
                <c:pt idx="20">
                  <c:v>15.932564581607419</c:v>
                </c:pt>
                <c:pt idx="21">
                  <c:v>15.932564581607419</c:v>
                </c:pt>
                <c:pt idx="22">
                  <c:v>15.932564581607419</c:v>
                </c:pt>
                <c:pt idx="23">
                  <c:v>15.932564581607419</c:v>
                </c:pt>
                <c:pt idx="24">
                  <c:v>15.932564581607419</c:v>
                </c:pt>
                <c:pt idx="25">
                  <c:v>15.932564581607419</c:v>
                </c:pt>
                <c:pt idx="26">
                  <c:v>15.932564581607419</c:v>
                </c:pt>
                <c:pt idx="27">
                  <c:v>15.932564581607419</c:v>
                </c:pt>
                <c:pt idx="28">
                  <c:v>15.932564581607419</c:v>
                </c:pt>
                <c:pt idx="29">
                  <c:v>15.932564581607419</c:v>
                </c:pt>
                <c:pt idx="30">
                  <c:v>15.932564581607419</c:v>
                </c:pt>
                <c:pt idx="31">
                  <c:v>15.932564581607419</c:v>
                </c:pt>
                <c:pt idx="32">
                  <c:v>15.932564581607419</c:v>
                </c:pt>
                <c:pt idx="33">
                  <c:v>15.932564581607419</c:v>
                </c:pt>
                <c:pt idx="34">
                  <c:v>15.932564581607419</c:v>
                </c:pt>
                <c:pt idx="35">
                  <c:v>15.932564581607419</c:v>
                </c:pt>
                <c:pt idx="36">
                  <c:v>15.932564581607419</c:v>
                </c:pt>
                <c:pt idx="37">
                  <c:v>15.932564581607419</c:v>
                </c:pt>
                <c:pt idx="38">
                  <c:v>15.932564581607419</c:v>
                </c:pt>
                <c:pt idx="39">
                  <c:v>15.932564581607419</c:v>
                </c:pt>
                <c:pt idx="40">
                  <c:v>15.932564581607419</c:v>
                </c:pt>
                <c:pt idx="41">
                  <c:v>15.932564581607419</c:v>
                </c:pt>
                <c:pt idx="42">
                  <c:v>15.932564581607419</c:v>
                </c:pt>
                <c:pt idx="43">
                  <c:v>15.932564581607419</c:v>
                </c:pt>
                <c:pt idx="44">
                  <c:v>15.932564581607419</c:v>
                </c:pt>
                <c:pt idx="45">
                  <c:v>15.932564581607419</c:v>
                </c:pt>
                <c:pt idx="46">
                  <c:v>15.932564581607419</c:v>
                </c:pt>
                <c:pt idx="47">
                  <c:v>15.932564581607419</c:v>
                </c:pt>
                <c:pt idx="48">
                  <c:v>15.932564581607419</c:v>
                </c:pt>
                <c:pt idx="49">
                  <c:v>15.932564581607419</c:v>
                </c:pt>
                <c:pt idx="50">
                  <c:v>15.932564581607419</c:v>
                </c:pt>
                <c:pt idx="51">
                  <c:v>15.932564581607419</c:v>
                </c:pt>
                <c:pt idx="52">
                  <c:v>15.932564581607419</c:v>
                </c:pt>
                <c:pt idx="53">
                  <c:v>15.932564581607419</c:v>
                </c:pt>
                <c:pt idx="54">
                  <c:v>15.932564581607419</c:v>
                </c:pt>
                <c:pt idx="55">
                  <c:v>15.932564581607419</c:v>
                </c:pt>
                <c:pt idx="56">
                  <c:v>15.932564581607419</c:v>
                </c:pt>
                <c:pt idx="57">
                  <c:v>15.932564581607419</c:v>
                </c:pt>
                <c:pt idx="58">
                  <c:v>15.932564581607419</c:v>
                </c:pt>
                <c:pt idx="59">
                  <c:v>15.932564581607419</c:v>
                </c:pt>
                <c:pt idx="60">
                  <c:v>15.932564581607419</c:v>
                </c:pt>
                <c:pt idx="61">
                  <c:v>15.932564581607419</c:v>
                </c:pt>
                <c:pt idx="62">
                  <c:v>15.932564581607419</c:v>
                </c:pt>
                <c:pt idx="63">
                  <c:v>15.932564581607419</c:v>
                </c:pt>
                <c:pt idx="64">
                  <c:v>15.932564581607419</c:v>
                </c:pt>
                <c:pt idx="65">
                  <c:v>15.932564581607419</c:v>
                </c:pt>
                <c:pt idx="66">
                  <c:v>15.932564581607419</c:v>
                </c:pt>
                <c:pt idx="67">
                  <c:v>15.932564581607419</c:v>
                </c:pt>
                <c:pt idx="68">
                  <c:v>15.932564581607419</c:v>
                </c:pt>
                <c:pt idx="69">
                  <c:v>15.932564581607419</c:v>
                </c:pt>
                <c:pt idx="70">
                  <c:v>15.932564581607419</c:v>
                </c:pt>
                <c:pt idx="71">
                  <c:v>15.932564581607419</c:v>
                </c:pt>
                <c:pt idx="72">
                  <c:v>15.932564581607419</c:v>
                </c:pt>
                <c:pt idx="73">
                  <c:v>15.932564581607419</c:v>
                </c:pt>
                <c:pt idx="74">
                  <c:v>15.932564581607419</c:v>
                </c:pt>
                <c:pt idx="75">
                  <c:v>15.932564581607419</c:v>
                </c:pt>
                <c:pt idx="76">
                  <c:v>15.932564581607419</c:v>
                </c:pt>
                <c:pt idx="77">
                  <c:v>15.932564581607419</c:v>
                </c:pt>
                <c:pt idx="78">
                  <c:v>15.932564581607419</c:v>
                </c:pt>
                <c:pt idx="79">
                  <c:v>15.932564581607419</c:v>
                </c:pt>
                <c:pt idx="80">
                  <c:v>15.932564581607419</c:v>
                </c:pt>
                <c:pt idx="81">
                  <c:v>15.932564581607419</c:v>
                </c:pt>
                <c:pt idx="82">
                  <c:v>15.932564581607419</c:v>
                </c:pt>
                <c:pt idx="83">
                  <c:v>15.932564581607419</c:v>
                </c:pt>
                <c:pt idx="84">
                  <c:v>15.932564581607419</c:v>
                </c:pt>
                <c:pt idx="85">
                  <c:v>15.932564581607419</c:v>
                </c:pt>
                <c:pt idx="86">
                  <c:v>15.932564581607419</c:v>
                </c:pt>
                <c:pt idx="87">
                  <c:v>15.932564581607419</c:v>
                </c:pt>
                <c:pt idx="88">
                  <c:v>15.932564581607419</c:v>
                </c:pt>
                <c:pt idx="89">
                  <c:v>15.932564581607419</c:v>
                </c:pt>
                <c:pt idx="90">
                  <c:v>15.932564581607419</c:v>
                </c:pt>
                <c:pt idx="91">
                  <c:v>15.932564581607419</c:v>
                </c:pt>
                <c:pt idx="92">
                  <c:v>15.932564581607419</c:v>
                </c:pt>
                <c:pt idx="93">
                  <c:v>15.932564581607419</c:v>
                </c:pt>
                <c:pt idx="94">
                  <c:v>15.932564581607419</c:v>
                </c:pt>
                <c:pt idx="95">
                  <c:v>15.932564581607419</c:v>
                </c:pt>
                <c:pt idx="96">
                  <c:v>15.932564581607419</c:v>
                </c:pt>
                <c:pt idx="97">
                  <c:v>15.932564581607419</c:v>
                </c:pt>
                <c:pt idx="98">
                  <c:v>15.932564581607419</c:v>
                </c:pt>
                <c:pt idx="99">
                  <c:v>15.932564581607419</c:v>
                </c:pt>
                <c:pt idx="100">
                  <c:v>15.932564581607419</c:v>
                </c:pt>
                <c:pt idx="101">
                  <c:v>15.932564581607419</c:v>
                </c:pt>
                <c:pt idx="102">
                  <c:v>15.932564581607419</c:v>
                </c:pt>
                <c:pt idx="103">
                  <c:v>15.932564581607419</c:v>
                </c:pt>
                <c:pt idx="104">
                  <c:v>15.932564581607419</c:v>
                </c:pt>
                <c:pt idx="105">
                  <c:v>15.932564581607419</c:v>
                </c:pt>
                <c:pt idx="106">
                  <c:v>15.932564581607419</c:v>
                </c:pt>
                <c:pt idx="107">
                  <c:v>15.932564581607419</c:v>
                </c:pt>
                <c:pt idx="108">
                  <c:v>15.932564581607419</c:v>
                </c:pt>
                <c:pt idx="109">
                  <c:v>15.932564581607419</c:v>
                </c:pt>
                <c:pt idx="110">
                  <c:v>15.932564581607419</c:v>
                </c:pt>
                <c:pt idx="111">
                  <c:v>15.932564581607419</c:v>
                </c:pt>
                <c:pt idx="112">
                  <c:v>15.932564581607419</c:v>
                </c:pt>
                <c:pt idx="113">
                  <c:v>15.932564581607419</c:v>
                </c:pt>
                <c:pt idx="114">
                  <c:v>15.932564581607419</c:v>
                </c:pt>
                <c:pt idx="115">
                  <c:v>15.932564581607419</c:v>
                </c:pt>
                <c:pt idx="116">
                  <c:v>15.932564581607419</c:v>
                </c:pt>
                <c:pt idx="117">
                  <c:v>15.932564581607419</c:v>
                </c:pt>
                <c:pt idx="118">
                  <c:v>15.932564581607419</c:v>
                </c:pt>
                <c:pt idx="119">
                  <c:v>15.932564581607419</c:v>
                </c:pt>
                <c:pt idx="120">
                  <c:v>15.932564581607419</c:v>
                </c:pt>
                <c:pt idx="121">
                  <c:v>15.932564581607419</c:v>
                </c:pt>
                <c:pt idx="122">
                  <c:v>15.932564581607419</c:v>
                </c:pt>
                <c:pt idx="123">
                  <c:v>15.932564581607419</c:v>
                </c:pt>
                <c:pt idx="124">
                  <c:v>15.932564581607419</c:v>
                </c:pt>
                <c:pt idx="125">
                  <c:v>15.932564581607419</c:v>
                </c:pt>
                <c:pt idx="126">
                  <c:v>15.932564581607419</c:v>
                </c:pt>
                <c:pt idx="127">
                  <c:v>15.932564581607419</c:v>
                </c:pt>
                <c:pt idx="128">
                  <c:v>15.932564581607419</c:v>
                </c:pt>
                <c:pt idx="129">
                  <c:v>15.932564581607419</c:v>
                </c:pt>
                <c:pt idx="130">
                  <c:v>15.932564581607419</c:v>
                </c:pt>
                <c:pt idx="131">
                  <c:v>15.932564581607419</c:v>
                </c:pt>
                <c:pt idx="132">
                  <c:v>15.932564581607419</c:v>
                </c:pt>
                <c:pt idx="133">
                  <c:v>15.932564581607419</c:v>
                </c:pt>
                <c:pt idx="134">
                  <c:v>15.932564581607419</c:v>
                </c:pt>
                <c:pt idx="135">
                  <c:v>15.932564581607419</c:v>
                </c:pt>
                <c:pt idx="136">
                  <c:v>15.932564581607419</c:v>
                </c:pt>
                <c:pt idx="137">
                  <c:v>15.932564581607419</c:v>
                </c:pt>
                <c:pt idx="138">
                  <c:v>15.932564581607419</c:v>
                </c:pt>
                <c:pt idx="139">
                  <c:v>15.932564581607419</c:v>
                </c:pt>
                <c:pt idx="140">
                  <c:v>15.932564581607419</c:v>
                </c:pt>
                <c:pt idx="141">
                  <c:v>15.932564581607419</c:v>
                </c:pt>
                <c:pt idx="142">
                  <c:v>15.932564581607419</c:v>
                </c:pt>
                <c:pt idx="143">
                  <c:v>15.932564581607419</c:v>
                </c:pt>
                <c:pt idx="144">
                  <c:v>15.932564581607419</c:v>
                </c:pt>
                <c:pt idx="145">
                  <c:v>15.932564581607419</c:v>
                </c:pt>
                <c:pt idx="146">
                  <c:v>15.932564581607419</c:v>
                </c:pt>
                <c:pt idx="147">
                  <c:v>15.932564581607419</c:v>
                </c:pt>
                <c:pt idx="148">
                  <c:v>15.932564581607419</c:v>
                </c:pt>
                <c:pt idx="149">
                  <c:v>15.932564581607419</c:v>
                </c:pt>
                <c:pt idx="150">
                  <c:v>15.932564581607419</c:v>
                </c:pt>
                <c:pt idx="151">
                  <c:v>15.932564581607419</c:v>
                </c:pt>
                <c:pt idx="152">
                  <c:v>15.932564581607419</c:v>
                </c:pt>
                <c:pt idx="153">
                  <c:v>15.932564581607419</c:v>
                </c:pt>
                <c:pt idx="154">
                  <c:v>15.932564581607419</c:v>
                </c:pt>
                <c:pt idx="155">
                  <c:v>15.932564581607419</c:v>
                </c:pt>
                <c:pt idx="156">
                  <c:v>15.932564581607419</c:v>
                </c:pt>
                <c:pt idx="157">
                  <c:v>15.932564581607419</c:v>
                </c:pt>
                <c:pt idx="158">
                  <c:v>15.932564581607419</c:v>
                </c:pt>
                <c:pt idx="159">
                  <c:v>15.932564581607419</c:v>
                </c:pt>
                <c:pt idx="160">
                  <c:v>15.932564581607419</c:v>
                </c:pt>
                <c:pt idx="161">
                  <c:v>15.932564581607419</c:v>
                </c:pt>
                <c:pt idx="162">
                  <c:v>15.932564581607419</c:v>
                </c:pt>
                <c:pt idx="163">
                  <c:v>15.932564581607419</c:v>
                </c:pt>
                <c:pt idx="164">
                  <c:v>15.932564581607419</c:v>
                </c:pt>
                <c:pt idx="165">
                  <c:v>15.932564581607419</c:v>
                </c:pt>
                <c:pt idx="166">
                  <c:v>15.932564581607419</c:v>
                </c:pt>
                <c:pt idx="167">
                  <c:v>15.932564581607419</c:v>
                </c:pt>
                <c:pt idx="168">
                  <c:v>15.932564581607419</c:v>
                </c:pt>
                <c:pt idx="169">
                  <c:v>15.932564581607419</c:v>
                </c:pt>
                <c:pt idx="170">
                  <c:v>15.932564581607419</c:v>
                </c:pt>
                <c:pt idx="171">
                  <c:v>15.932564581607419</c:v>
                </c:pt>
                <c:pt idx="172">
                  <c:v>15.932564581607419</c:v>
                </c:pt>
                <c:pt idx="173">
                  <c:v>15.932564581607419</c:v>
                </c:pt>
                <c:pt idx="174">
                  <c:v>15.932564581607419</c:v>
                </c:pt>
                <c:pt idx="175">
                  <c:v>15.932564581607419</c:v>
                </c:pt>
                <c:pt idx="176">
                  <c:v>15.932564581607419</c:v>
                </c:pt>
                <c:pt idx="177">
                  <c:v>15.932564581607419</c:v>
                </c:pt>
                <c:pt idx="178">
                  <c:v>15.932564581607419</c:v>
                </c:pt>
                <c:pt idx="179">
                  <c:v>15.932564581607419</c:v>
                </c:pt>
                <c:pt idx="180">
                  <c:v>15.932564581607419</c:v>
                </c:pt>
                <c:pt idx="181">
                  <c:v>15.932564581607419</c:v>
                </c:pt>
                <c:pt idx="182">
                  <c:v>15.932564581607419</c:v>
                </c:pt>
                <c:pt idx="183">
                  <c:v>15.932564581607419</c:v>
                </c:pt>
                <c:pt idx="184">
                  <c:v>15.932564581607419</c:v>
                </c:pt>
                <c:pt idx="185">
                  <c:v>15.932564581607419</c:v>
                </c:pt>
                <c:pt idx="186">
                  <c:v>15.932564581607419</c:v>
                </c:pt>
                <c:pt idx="187">
                  <c:v>15.932564581607419</c:v>
                </c:pt>
                <c:pt idx="188">
                  <c:v>15.932564581607419</c:v>
                </c:pt>
                <c:pt idx="189">
                  <c:v>15.932564581607419</c:v>
                </c:pt>
                <c:pt idx="190">
                  <c:v>15.932564581607419</c:v>
                </c:pt>
                <c:pt idx="191">
                  <c:v>15.932564581607419</c:v>
                </c:pt>
                <c:pt idx="192">
                  <c:v>15.932564581607419</c:v>
                </c:pt>
                <c:pt idx="193">
                  <c:v>15.932564581607419</c:v>
                </c:pt>
                <c:pt idx="194">
                  <c:v>15.932564581607419</c:v>
                </c:pt>
                <c:pt idx="195">
                  <c:v>15.932564581607419</c:v>
                </c:pt>
                <c:pt idx="196">
                  <c:v>15.932564581607419</c:v>
                </c:pt>
                <c:pt idx="197">
                  <c:v>15.932564581607419</c:v>
                </c:pt>
                <c:pt idx="198">
                  <c:v>15.932564581607419</c:v>
                </c:pt>
                <c:pt idx="199">
                  <c:v>15.932564581607419</c:v>
                </c:pt>
              </c:numCache>
            </c:numRef>
          </c:yVal>
          <c:smooth val="0"/>
        </c:ser>
        <c:ser>
          <c:idx val="10"/>
          <c:order val="9"/>
          <c:tx>
            <c:strRef>
              <c:f>'Input and Diagram'!$R$7</c:f>
              <c:strCache>
                <c:ptCount val="1"/>
                <c:pt idx="0">
                  <c:v>LCL lower control limit X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Calculation!$AO$5:$AO$204</c:f>
              <c:numCache>
                <c:formatCode>0.00</c:formatCode>
                <c:ptCount val="200"/>
                <c:pt idx="0">
                  <c:v>16.243775952203141</c:v>
                </c:pt>
                <c:pt idx="1">
                  <c:v>16.243775952203141</c:v>
                </c:pt>
                <c:pt idx="2">
                  <c:v>16.243775952203141</c:v>
                </c:pt>
                <c:pt idx="3">
                  <c:v>16.243775952203141</c:v>
                </c:pt>
                <c:pt idx="4">
                  <c:v>16.243775952203141</c:v>
                </c:pt>
                <c:pt idx="5">
                  <c:v>16.243775952203141</c:v>
                </c:pt>
                <c:pt idx="6">
                  <c:v>16.243775952203141</c:v>
                </c:pt>
                <c:pt idx="7">
                  <c:v>16.243775952203141</c:v>
                </c:pt>
                <c:pt idx="8">
                  <c:v>16.243775952203141</c:v>
                </c:pt>
                <c:pt idx="9">
                  <c:v>16.243775952203141</c:v>
                </c:pt>
                <c:pt idx="10">
                  <c:v>16.243775952203141</c:v>
                </c:pt>
                <c:pt idx="11">
                  <c:v>16.243775952203141</c:v>
                </c:pt>
                <c:pt idx="12">
                  <c:v>16.243775952203141</c:v>
                </c:pt>
                <c:pt idx="13">
                  <c:v>16.243775952203141</c:v>
                </c:pt>
                <c:pt idx="14">
                  <c:v>16.243775952203141</c:v>
                </c:pt>
                <c:pt idx="15">
                  <c:v>16.243775952203141</c:v>
                </c:pt>
                <c:pt idx="16">
                  <c:v>16.243775952203141</c:v>
                </c:pt>
                <c:pt idx="17">
                  <c:v>16.243775952203141</c:v>
                </c:pt>
                <c:pt idx="18">
                  <c:v>16.243775952203141</c:v>
                </c:pt>
                <c:pt idx="19">
                  <c:v>16.243775952203141</c:v>
                </c:pt>
                <c:pt idx="20">
                  <c:v>16.243775952203141</c:v>
                </c:pt>
                <c:pt idx="21">
                  <c:v>16.243775952203141</c:v>
                </c:pt>
                <c:pt idx="22">
                  <c:v>16.243775952203141</c:v>
                </c:pt>
                <c:pt idx="23">
                  <c:v>16.243775952203141</c:v>
                </c:pt>
                <c:pt idx="24">
                  <c:v>16.243775952203141</c:v>
                </c:pt>
                <c:pt idx="25">
                  <c:v>16.243775952203141</c:v>
                </c:pt>
                <c:pt idx="26">
                  <c:v>16.243775952203141</c:v>
                </c:pt>
                <c:pt idx="27">
                  <c:v>16.243775952203141</c:v>
                </c:pt>
                <c:pt idx="28">
                  <c:v>16.243775952203141</c:v>
                </c:pt>
                <c:pt idx="29">
                  <c:v>16.243775952203141</c:v>
                </c:pt>
                <c:pt idx="30">
                  <c:v>16.243775952203141</c:v>
                </c:pt>
                <c:pt idx="31">
                  <c:v>16.243775952203141</c:v>
                </c:pt>
                <c:pt idx="32">
                  <c:v>16.243775952203141</c:v>
                </c:pt>
                <c:pt idx="33">
                  <c:v>16.243775952203141</c:v>
                </c:pt>
                <c:pt idx="34">
                  <c:v>16.243775952203141</c:v>
                </c:pt>
                <c:pt idx="35">
                  <c:v>16.243775952203141</c:v>
                </c:pt>
                <c:pt idx="36">
                  <c:v>16.243775952203141</c:v>
                </c:pt>
                <c:pt idx="37">
                  <c:v>16.243775952203141</c:v>
                </c:pt>
                <c:pt idx="38">
                  <c:v>16.243775952203141</c:v>
                </c:pt>
                <c:pt idx="39">
                  <c:v>16.243775952203141</c:v>
                </c:pt>
                <c:pt idx="40">
                  <c:v>16.243775952203141</c:v>
                </c:pt>
                <c:pt idx="41">
                  <c:v>16.243775952203141</c:v>
                </c:pt>
                <c:pt idx="42">
                  <c:v>16.243775952203141</c:v>
                </c:pt>
                <c:pt idx="43">
                  <c:v>16.243775952203141</c:v>
                </c:pt>
                <c:pt idx="44">
                  <c:v>16.243775952203141</c:v>
                </c:pt>
                <c:pt idx="45">
                  <c:v>16.243775952203141</c:v>
                </c:pt>
                <c:pt idx="46">
                  <c:v>16.243775952203141</c:v>
                </c:pt>
                <c:pt idx="47">
                  <c:v>16.243775952203141</c:v>
                </c:pt>
                <c:pt idx="48">
                  <c:v>16.243775952203141</c:v>
                </c:pt>
                <c:pt idx="49">
                  <c:v>16.243775952203141</c:v>
                </c:pt>
                <c:pt idx="50">
                  <c:v>16.243775952203141</c:v>
                </c:pt>
                <c:pt idx="51">
                  <c:v>16.243775952203141</c:v>
                </c:pt>
                <c:pt idx="52">
                  <c:v>16.243775952203141</c:v>
                </c:pt>
                <c:pt idx="53">
                  <c:v>16.243775952203141</c:v>
                </c:pt>
                <c:pt idx="54">
                  <c:v>16.243775952203141</c:v>
                </c:pt>
                <c:pt idx="55">
                  <c:v>16.243775952203141</c:v>
                </c:pt>
                <c:pt idx="56">
                  <c:v>16.243775952203141</c:v>
                </c:pt>
                <c:pt idx="57">
                  <c:v>16.243775952203141</c:v>
                </c:pt>
                <c:pt idx="58">
                  <c:v>16.243775952203141</c:v>
                </c:pt>
                <c:pt idx="59">
                  <c:v>16.243775952203141</c:v>
                </c:pt>
                <c:pt idx="60">
                  <c:v>16.243775952203141</c:v>
                </c:pt>
                <c:pt idx="61">
                  <c:v>16.243775952203141</c:v>
                </c:pt>
                <c:pt idx="62">
                  <c:v>16.243775952203141</c:v>
                </c:pt>
                <c:pt idx="63">
                  <c:v>16.243775952203141</c:v>
                </c:pt>
                <c:pt idx="64">
                  <c:v>16.243775952203141</c:v>
                </c:pt>
                <c:pt idx="65">
                  <c:v>16.243775952203141</c:v>
                </c:pt>
                <c:pt idx="66">
                  <c:v>16.243775952203141</c:v>
                </c:pt>
                <c:pt idx="67">
                  <c:v>16.243775952203141</c:v>
                </c:pt>
                <c:pt idx="68">
                  <c:v>16.243775952203141</c:v>
                </c:pt>
                <c:pt idx="69">
                  <c:v>16.243775952203141</c:v>
                </c:pt>
                <c:pt idx="70">
                  <c:v>16.243775952203141</c:v>
                </c:pt>
                <c:pt idx="71">
                  <c:v>16.243775952203141</c:v>
                </c:pt>
                <c:pt idx="72">
                  <c:v>16.243775952203141</c:v>
                </c:pt>
                <c:pt idx="73">
                  <c:v>16.243775952203141</c:v>
                </c:pt>
                <c:pt idx="74">
                  <c:v>16.243775952203141</c:v>
                </c:pt>
                <c:pt idx="75">
                  <c:v>16.243775952203141</c:v>
                </c:pt>
                <c:pt idx="76">
                  <c:v>16.243775952203141</c:v>
                </c:pt>
                <c:pt idx="77">
                  <c:v>16.243775952203141</c:v>
                </c:pt>
                <c:pt idx="78">
                  <c:v>16.243775952203141</c:v>
                </c:pt>
                <c:pt idx="79">
                  <c:v>16.243775952203141</c:v>
                </c:pt>
                <c:pt idx="80">
                  <c:v>16.243775952203141</c:v>
                </c:pt>
                <c:pt idx="81">
                  <c:v>16.243775952203141</c:v>
                </c:pt>
                <c:pt idx="82">
                  <c:v>16.243775952203141</c:v>
                </c:pt>
                <c:pt idx="83">
                  <c:v>16.243775952203141</c:v>
                </c:pt>
                <c:pt idx="84">
                  <c:v>16.243775952203141</c:v>
                </c:pt>
                <c:pt idx="85">
                  <c:v>16.243775952203141</c:v>
                </c:pt>
                <c:pt idx="86">
                  <c:v>16.243775952203141</c:v>
                </c:pt>
                <c:pt idx="87">
                  <c:v>16.243775952203141</c:v>
                </c:pt>
                <c:pt idx="88">
                  <c:v>16.243775952203141</c:v>
                </c:pt>
                <c:pt idx="89">
                  <c:v>16.243775952203141</c:v>
                </c:pt>
                <c:pt idx="90">
                  <c:v>16.243775952203141</c:v>
                </c:pt>
                <c:pt idx="91">
                  <c:v>16.243775952203141</c:v>
                </c:pt>
                <c:pt idx="92">
                  <c:v>16.243775952203141</c:v>
                </c:pt>
                <c:pt idx="93">
                  <c:v>16.243775952203141</c:v>
                </c:pt>
                <c:pt idx="94">
                  <c:v>16.243775952203141</c:v>
                </c:pt>
                <c:pt idx="95">
                  <c:v>16.243775952203141</c:v>
                </c:pt>
                <c:pt idx="96">
                  <c:v>16.243775952203141</c:v>
                </c:pt>
                <c:pt idx="97">
                  <c:v>16.243775952203141</c:v>
                </c:pt>
                <c:pt idx="98">
                  <c:v>16.243775952203141</c:v>
                </c:pt>
                <c:pt idx="99">
                  <c:v>16.243775952203141</c:v>
                </c:pt>
                <c:pt idx="100">
                  <c:v>16.243775952203141</c:v>
                </c:pt>
                <c:pt idx="101">
                  <c:v>16.243775952203141</c:v>
                </c:pt>
                <c:pt idx="102">
                  <c:v>16.243775952203141</c:v>
                </c:pt>
                <c:pt idx="103">
                  <c:v>16.243775952203141</c:v>
                </c:pt>
                <c:pt idx="104">
                  <c:v>16.243775952203141</c:v>
                </c:pt>
                <c:pt idx="105">
                  <c:v>16.243775952203141</c:v>
                </c:pt>
                <c:pt idx="106">
                  <c:v>16.243775952203141</c:v>
                </c:pt>
                <c:pt idx="107">
                  <c:v>16.243775952203141</c:v>
                </c:pt>
                <c:pt idx="108">
                  <c:v>16.243775952203141</c:v>
                </c:pt>
                <c:pt idx="109">
                  <c:v>16.243775952203141</c:v>
                </c:pt>
                <c:pt idx="110">
                  <c:v>16.243775952203141</c:v>
                </c:pt>
                <c:pt idx="111">
                  <c:v>16.243775952203141</c:v>
                </c:pt>
                <c:pt idx="112">
                  <c:v>16.243775952203141</c:v>
                </c:pt>
                <c:pt idx="113">
                  <c:v>16.243775952203141</c:v>
                </c:pt>
                <c:pt idx="114">
                  <c:v>16.243775952203141</c:v>
                </c:pt>
                <c:pt idx="115">
                  <c:v>16.243775952203141</c:v>
                </c:pt>
                <c:pt idx="116">
                  <c:v>16.243775952203141</c:v>
                </c:pt>
                <c:pt idx="117">
                  <c:v>16.243775952203141</c:v>
                </c:pt>
                <c:pt idx="118">
                  <c:v>16.243775952203141</c:v>
                </c:pt>
                <c:pt idx="119">
                  <c:v>16.243775952203141</c:v>
                </c:pt>
                <c:pt idx="120">
                  <c:v>16.243775952203141</c:v>
                </c:pt>
                <c:pt idx="121">
                  <c:v>16.243775952203141</c:v>
                </c:pt>
                <c:pt idx="122">
                  <c:v>16.243775952203141</c:v>
                </c:pt>
                <c:pt idx="123">
                  <c:v>16.243775952203141</c:v>
                </c:pt>
                <c:pt idx="124">
                  <c:v>16.243775952203141</c:v>
                </c:pt>
                <c:pt idx="125">
                  <c:v>16.243775952203141</c:v>
                </c:pt>
                <c:pt idx="126">
                  <c:v>16.243775952203141</c:v>
                </c:pt>
                <c:pt idx="127">
                  <c:v>16.243775952203141</c:v>
                </c:pt>
                <c:pt idx="128">
                  <c:v>16.243775952203141</c:v>
                </c:pt>
                <c:pt idx="129">
                  <c:v>16.243775952203141</c:v>
                </c:pt>
                <c:pt idx="130">
                  <c:v>16.243775952203141</c:v>
                </c:pt>
                <c:pt idx="131">
                  <c:v>16.243775952203141</c:v>
                </c:pt>
                <c:pt idx="132">
                  <c:v>16.243775952203141</c:v>
                </c:pt>
                <c:pt idx="133">
                  <c:v>16.243775952203141</c:v>
                </c:pt>
                <c:pt idx="134">
                  <c:v>16.243775952203141</c:v>
                </c:pt>
                <c:pt idx="135">
                  <c:v>16.243775952203141</c:v>
                </c:pt>
                <c:pt idx="136">
                  <c:v>16.243775952203141</c:v>
                </c:pt>
                <c:pt idx="137">
                  <c:v>16.243775952203141</c:v>
                </c:pt>
                <c:pt idx="138">
                  <c:v>16.243775952203141</c:v>
                </c:pt>
                <c:pt idx="139">
                  <c:v>16.243775952203141</c:v>
                </c:pt>
                <c:pt idx="140">
                  <c:v>16.243775952203141</c:v>
                </c:pt>
                <c:pt idx="141">
                  <c:v>16.243775952203141</c:v>
                </c:pt>
                <c:pt idx="142">
                  <c:v>16.243775952203141</c:v>
                </c:pt>
                <c:pt idx="143">
                  <c:v>16.243775952203141</c:v>
                </c:pt>
                <c:pt idx="144">
                  <c:v>16.243775952203141</c:v>
                </c:pt>
                <c:pt idx="145">
                  <c:v>16.243775952203141</c:v>
                </c:pt>
                <c:pt idx="146">
                  <c:v>16.243775952203141</c:v>
                </c:pt>
                <c:pt idx="147">
                  <c:v>16.243775952203141</c:v>
                </c:pt>
                <c:pt idx="148">
                  <c:v>16.243775952203141</c:v>
                </c:pt>
                <c:pt idx="149">
                  <c:v>16.243775952203141</c:v>
                </c:pt>
                <c:pt idx="150">
                  <c:v>16.243775952203141</c:v>
                </c:pt>
                <c:pt idx="151">
                  <c:v>16.243775952203141</c:v>
                </c:pt>
                <c:pt idx="152">
                  <c:v>16.243775952203141</c:v>
                </c:pt>
                <c:pt idx="153">
                  <c:v>16.243775952203141</c:v>
                </c:pt>
                <c:pt idx="154">
                  <c:v>16.243775952203141</c:v>
                </c:pt>
                <c:pt idx="155">
                  <c:v>16.243775952203141</c:v>
                </c:pt>
                <c:pt idx="156">
                  <c:v>16.243775952203141</c:v>
                </c:pt>
                <c:pt idx="157">
                  <c:v>16.243775952203141</c:v>
                </c:pt>
                <c:pt idx="158">
                  <c:v>16.243775952203141</c:v>
                </c:pt>
                <c:pt idx="159">
                  <c:v>16.243775952203141</c:v>
                </c:pt>
                <c:pt idx="160">
                  <c:v>16.243775952203141</c:v>
                </c:pt>
                <c:pt idx="161">
                  <c:v>16.243775952203141</c:v>
                </c:pt>
                <c:pt idx="162">
                  <c:v>16.243775952203141</c:v>
                </c:pt>
                <c:pt idx="163">
                  <c:v>16.243775952203141</c:v>
                </c:pt>
                <c:pt idx="164">
                  <c:v>16.243775952203141</c:v>
                </c:pt>
                <c:pt idx="165">
                  <c:v>16.243775952203141</c:v>
                </c:pt>
                <c:pt idx="166">
                  <c:v>16.243775952203141</c:v>
                </c:pt>
                <c:pt idx="167">
                  <c:v>16.243775952203141</c:v>
                </c:pt>
                <c:pt idx="168">
                  <c:v>16.243775952203141</c:v>
                </c:pt>
                <c:pt idx="169">
                  <c:v>16.243775952203141</c:v>
                </c:pt>
                <c:pt idx="170">
                  <c:v>16.243775952203141</c:v>
                </c:pt>
                <c:pt idx="171">
                  <c:v>16.243775952203141</c:v>
                </c:pt>
                <c:pt idx="172">
                  <c:v>16.243775952203141</c:v>
                </c:pt>
                <c:pt idx="173">
                  <c:v>16.243775952203141</c:v>
                </c:pt>
                <c:pt idx="174">
                  <c:v>16.243775952203141</c:v>
                </c:pt>
                <c:pt idx="175">
                  <c:v>16.243775952203141</c:v>
                </c:pt>
                <c:pt idx="176">
                  <c:v>16.243775952203141</c:v>
                </c:pt>
                <c:pt idx="177">
                  <c:v>16.243775952203141</c:v>
                </c:pt>
                <c:pt idx="178">
                  <c:v>16.243775952203141</c:v>
                </c:pt>
                <c:pt idx="179">
                  <c:v>16.243775952203141</c:v>
                </c:pt>
                <c:pt idx="180">
                  <c:v>16.243775952203141</c:v>
                </c:pt>
                <c:pt idx="181">
                  <c:v>16.243775952203141</c:v>
                </c:pt>
                <c:pt idx="182">
                  <c:v>16.243775952203141</c:v>
                </c:pt>
                <c:pt idx="183">
                  <c:v>16.243775952203141</c:v>
                </c:pt>
                <c:pt idx="184">
                  <c:v>16.243775952203141</c:v>
                </c:pt>
                <c:pt idx="185">
                  <c:v>16.243775952203141</c:v>
                </c:pt>
                <c:pt idx="186">
                  <c:v>16.243775952203141</c:v>
                </c:pt>
                <c:pt idx="187">
                  <c:v>16.243775952203141</c:v>
                </c:pt>
                <c:pt idx="188">
                  <c:v>16.243775952203141</c:v>
                </c:pt>
                <c:pt idx="189">
                  <c:v>16.243775952203141</c:v>
                </c:pt>
                <c:pt idx="190">
                  <c:v>16.243775952203141</c:v>
                </c:pt>
                <c:pt idx="191">
                  <c:v>16.243775952203141</c:v>
                </c:pt>
                <c:pt idx="192">
                  <c:v>16.243775952203141</c:v>
                </c:pt>
                <c:pt idx="193">
                  <c:v>16.243775952203141</c:v>
                </c:pt>
                <c:pt idx="194">
                  <c:v>16.243775952203141</c:v>
                </c:pt>
                <c:pt idx="195">
                  <c:v>16.243775952203141</c:v>
                </c:pt>
                <c:pt idx="196">
                  <c:v>16.243775952203141</c:v>
                </c:pt>
                <c:pt idx="197">
                  <c:v>16.243775952203141</c:v>
                </c:pt>
                <c:pt idx="198">
                  <c:v>16.243775952203141</c:v>
                </c:pt>
                <c:pt idx="199">
                  <c:v>16.243775952203141</c:v>
                </c:pt>
              </c:numCache>
            </c:numRef>
          </c:yVal>
          <c:smooth val="0"/>
        </c:ser>
        <c:ser>
          <c:idx val="17"/>
          <c:order val="10"/>
          <c:tx>
            <c:strRef>
              <c:f>'Input and Diagram'!$V$10</c:f>
              <c:strCache>
                <c:ptCount val="1"/>
                <c:pt idx="0">
                  <c:v>Rule 1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bg2">
                  <a:lumMod val="50000"/>
                </a:schemeClr>
              </a:solidFill>
              <a:ln>
                <a:noFill/>
              </a:ln>
            </c:spPr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Calculation!$AW$5:$AW$204</c:f>
              <c:numCache>
                <c:formatCode>General</c:formatCode>
                <c:ptCount val="20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'Input and Diagram'!$V$12</c:f>
              <c:strCache>
                <c:ptCount val="1"/>
                <c:pt idx="0">
                  <c:v>Rule 2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noFill/>
              </a:ln>
            </c:spPr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Calculation!$BC$5:$BC$204</c:f>
              <c:numCache>
                <c:formatCode>General</c:formatCode>
                <c:ptCount val="200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19.399999999999999</c:v>
                </c:pt>
                <c:pt idx="69">
                  <c:v>20.100000000000001</c:v>
                </c:pt>
                <c:pt idx="70">
                  <c:v>20.5</c:v>
                </c:pt>
                <c:pt idx="71">
                  <c:v>20</c:v>
                </c:pt>
                <c:pt idx="72">
                  <c:v>20.2</c:v>
                </c:pt>
                <c:pt idx="73">
                  <c:v>20</c:v>
                </c:pt>
                <c:pt idx="74">
                  <c:v>19.5</c:v>
                </c:pt>
                <c:pt idx="75">
                  <c:v>19.5</c:v>
                </c:pt>
                <c:pt idx="76">
                  <c:v>19.399999999999999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</c:numCache>
            </c:numRef>
          </c:yVal>
          <c:smooth val="0"/>
        </c:ser>
        <c:ser>
          <c:idx val="13"/>
          <c:order val="12"/>
          <c:tx>
            <c:strRef>
              <c:f>'Input and Diagram'!$V$15</c:f>
              <c:strCache>
                <c:ptCount val="1"/>
                <c:pt idx="0">
                  <c:v>Rule 3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Calculation!$BG$5:$BG$204</c:f>
              <c:numCache>
                <c:formatCode>General</c:formatCode>
                <c:ptCount val="200"/>
                <c:pt idx="1">
                  <c:v>18.8</c:v>
                </c:pt>
                <c:pt idx="2">
                  <c:v>18.600000000000001</c:v>
                </c:pt>
                <c:pt idx="3">
                  <c:v>18.399999999999999</c:v>
                </c:pt>
                <c:pt idx="4">
                  <c:v>18.39</c:v>
                </c:pt>
                <c:pt idx="5">
                  <c:v>18.36</c:v>
                </c:pt>
                <c:pt idx="6">
                  <c:v>18.3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</c:numCache>
            </c:numRef>
          </c:yVal>
          <c:smooth val="0"/>
        </c:ser>
        <c:ser>
          <c:idx val="14"/>
          <c:order val="13"/>
          <c:tx>
            <c:strRef>
              <c:f>'Input and Diagram'!$V$18</c:f>
              <c:strCache>
                <c:ptCount val="1"/>
                <c:pt idx="0">
                  <c:v>Rule 4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Calculation!$BM$5:$BM$204</c:f>
              <c:numCache>
                <c:formatCode>General</c:formatCode>
                <c:ptCount val="200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20.5</c:v>
                </c:pt>
                <c:pt idx="32">
                  <c:v>18.8</c:v>
                </c:pt>
                <c:pt idx="33">
                  <c:v>20.2</c:v>
                </c:pt>
                <c:pt idx="34">
                  <c:v>18.8</c:v>
                </c:pt>
                <c:pt idx="35">
                  <c:v>20.2</c:v>
                </c:pt>
                <c:pt idx="36">
                  <c:v>18.8</c:v>
                </c:pt>
                <c:pt idx="37">
                  <c:v>20.3</c:v>
                </c:pt>
                <c:pt idx="38">
                  <c:v>18.8</c:v>
                </c:pt>
                <c:pt idx="39">
                  <c:v>20.399999999999999</c:v>
                </c:pt>
                <c:pt idx="40">
                  <c:v>18.7</c:v>
                </c:pt>
                <c:pt idx="41">
                  <c:v>20.2</c:v>
                </c:pt>
                <c:pt idx="42">
                  <c:v>18.8</c:v>
                </c:pt>
                <c:pt idx="43">
                  <c:v>20.2</c:v>
                </c:pt>
                <c:pt idx="44">
                  <c:v>18.899999999999999</c:v>
                </c:pt>
                <c:pt idx="45">
                  <c:v>19.7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</c:numCache>
            </c:numRef>
          </c:yVal>
          <c:smooth val="0"/>
        </c:ser>
        <c:ser>
          <c:idx val="15"/>
          <c:order val="14"/>
          <c:tx>
            <c:strRef>
              <c:f>'Input and Diagram'!$V$21</c:f>
              <c:strCache>
                <c:ptCount val="1"/>
                <c:pt idx="0">
                  <c:v>Rule 5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noFill/>
              </a:ln>
            </c:spPr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Calculation!$BS$5:$BS$204</c:f>
              <c:numCache>
                <c:formatCode>General</c:formatCode>
                <c:ptCount val="20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22</c:v>
                </c:pt>
                <c:pt idx="21">
                  <c:v>22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16.600000000000001</c:v>
                </c:pt>
                <c:pt idx="67">
                  <c:v>16.5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</c:numCache>
            </c:numRef>
          </c:yVal>
          <c:smooth val="0"/>
        </c:ser>
        <c:ser>
          <c:idx val="16"/>
          <c:order val="15"/>
          <c:tx>
            <c:strRef>
              <c:f>'Input and Diagram'!$V$24</c:f>
              <c:strCache>
                <c:ptCount val="1"/>
                <c:pt idx="0">
                  <c:v>Rule 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7030A0"/>
              </a:solidFill>
              <a:ln>
                <a:noFill/>
              </a:ln>
            </c:spPr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Calculation!$BV$5:$BV$204</c:f>
              <c:numCache>
                <c:formatCode>General</c:formatCode>
                <c:ptCount val="20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20.399999999999999</c:v>
                </c:pt>
                <c:pt idx="56">
                  <c:v>20.399999999999999</c:v>
                </c:pt>
                <c:pt idx="57">
                  <c:v>20.399999999999999</c:v>
                </c:pt>
                <c:pt idx="58">
                  <c:v>20.399999999999999</c:v>
                </c:pt>
                <c:pt idx="59">
                  <c:v>20.399999999999999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</c:numCache>
            </c:numRef>
          </c:yVal>
          <c:smooth val="0"/>
        </c:ser>
        <c:ser>
          <c:idx val="18"/>
          <c:order val="16"/>
          <c:tx>
            <c:strRef>
              <c:f>'Input and Diagram'!$V$27</c:f>
              <c:strCache>
                <c:ptCount val="1"/>
                <c:pt idx="0">
                  <c:v>Rule 7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>
                <a:noFill/>
              </a:ln>
            </c:spPr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Calculation!$BY$5:$BY$204</c:f>
              <c:numCache>
                <c:formatCode>General</c:formatCode>
                <c:ptCount val="200"/>
                <c:pt idx="0">
                  <c:v>19</c:v>
                </c:pt>
                <c:pt idx="1">
                  <c:v>18.8</c:v>
                </c:pt>
                <c:pt idx="2">
                  <c:v>18.600000000000001</c:v>
                </c:pt>
                <c:pt idx="3">
                  <c:v>18.399999999999999</c:v>
                </c:pt>
                <c:pt idx="4">
                  <c:v>18.39</c:v>
                </c:pt>
                <c:pt idx="5">
                  <c:v>18.36</c:v>
                </c:pt>
                <c:pt idx="6">
                  <c:v>18.3</c:v>
                </c:pt>
                <c:pt idx="7">
                  <c:v>20</c:v>
                </c:pt>
                <c:pt idx="8">
                  <c:v>19</c:v>
                </c:pt>
                <c:pt idx="9">
                  <c:v>18.5</c:v>
                </c:pt>
                <c:pt idx="10">
                  <c:v>18.7</c:v>
                </c:pt>
                <c:pt idx="11">
                  <c:v>19.100000000000001</c:v>
                </c:pt>
                <c:pt idx="12">
                  <c:v>19.7</c:v>
                </c:pt>
                <c:pt idx="13">
                  <c:v>18.2</c:v>
                </c:pt>
                <c:pt idx="14">
                  <c:v>18.399999999999999</c:v>
                </c:pt>
                <c:pt idx="15">
                  <c:v>18.5</c:v>
                </c:pt>
                <c:pt idx="16">
                  <c:v>18.899999999999999</c:v>
                </c:pt>
                <c:pt idx="17">
                  <c:v>19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</c:numCache>
            </c:numRef>
          </c:yVal>
          <c:smooth val="0"/>
        </c:ser>
        <c:ser>
          <c:idx val="0"/>
          <c:order val="17"/>
          <c:tx>
            <c:strRef>
              <c:f>'Input and Diagram'!$V$30</c:f>
              <c:strCache>
                <c:ptCount val="1"/>
                <c:pt idx="0">
                  <c:v>Rule 8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7"/>
            <c:spPr>
              <a:solidFill>
                <a:schemeClr val="tx2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Calculation!$CB$5:$CB$204</c:f>
              <c:numCache>
                <c:formatCode>General</c:formatCode>
                <c:ptCount val="20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20.5</c:v>
                </c:pt>
                <c:pt idx="90">
                  <c:v>17.2</c:v>
                </c:pt>
                <c:pt idx="91">
                  <c:v>17.5</c:v>
                </c:pt>
                <c:pt idx="92">
                  <c:v>20.6</c:v>
                </c:pt>
                <c:pt idx="93">
                  <c:v>17.600000000000001</c:v>
                </c:pt>
                <c:pt idx="94">
                  <c:v>20.7</c:v>
                </c:pt>
                <c:pt idx="95">
                  <c:v>20.65</c:v>
                </c:pt>
                <c:pt idx="96">
                  <c:v>16.899999999999999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0140152"/>
        <c:axId val="280139368"/>
      </c:scatterChart>
      <c:valAx>
        <c:axId val="280140152"/>
        <c:scaling>
          <c:orientation val="minMax"/>
          <c:min val="0"/>
        </c:scaling>
        <c:delete val="0"/>
        <c:axPos val="b"/>
        <c:title>
          <c:tx>
            <c:strRef>
              <c:f>'Input and Diagram'!$B$4</c:f>
              <c:strCache>
                <c:ptCount val="1"/>
                <c:pt idx="0">
                  <c:v>i</c:v>
                </c:pt>
              </c:strCache>
            </c:strRef>
          </c:tx>
          <c:layout/>
          <c:overlay val="0"/>
          <c:txPr>
            <a:bodyPr/>
            <a:lstStyle/>
            <a:p>
              <a:pPr>
                <a:defRPr sz="12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de-DE"/>
            </a:p>
          </c:txPr>
        </c:title>
        <c:numFmt formatCode="0" sourceLinked="0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280139368"/>
        <c:crosses val="autoZero"/>
        <c:crossBetween val="midCat"/>
      </c:valAx>
      <c:valAx>
        <c:axId val="280139368"/>
        <c:scaling>
          <c:orientation val="minMax"/>
          <c:min val="14"/>
        </c:scaling>
        <c:delete val="0"/>
        <c:axPos val="l"/>
        <c:title>
          <c:tx>
            <c:strRef>
              <c:f>'Input and Diagram'!$O$11</c:f>
              <c:strCache>
                <c:ptCount val="1"/>
                <c:pt idx="0">
                  <c:v>mm</c:v>
                </c:pt>
              </c:strCache>
            </c:strRef>
          </c:tx>
          <c:layout/>
          <c:overlay val="0"/>
          <c:txPr>
            <a:bodyPr/>
            <a:lstStyle/>
            <a:p>
              <a:pPr>
                <a:defRPr sz="12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de-DE"/>
            </a:p>
          </c:txPr>
        </c:title>
        <c:numFmt formatCode="0.00" sourceLinked="0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280140152"/>
        <c:crosses val="autoZero"/>
        <c:crossBetween val="midCat"/>
      </c:valAx>
      <c:spPr>
        <a:solidFill>
          <a:schemeClr val="bg1"/>
        </a:solidFill>
        <a:ln w="25400">
          <a:solidFill>
            <a:schemeClr val="tx1"/>
          </a:solidFill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8409440377741727"/>
          <c:y val="0.17551971560959206"/>
          <c:w val="0.15905600251458032"/>
          <c:h val="0.75796431506535356"/>
        </c:manualLayout>
      </c:layout>
      <c:overlay val="0"/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  <a:ln w="25400" cmpd="sng">
      <a:solidFill>
        <a:schemeClr val="tx1"/>
      </a:solidFill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range</a:t>
            </a:r>
            <a:r>
              <a:rPr lang="de-DE" baseline="0"/>
              <a:t> </a:t>
            </a:r>
            <a:r>
              <a:rPr lang="de-DE"/>
              <a:t>R 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"/>
          <c:y val="0.17054417818163184"/>
          <c:w val="0.7284466224698003"/>
          <c:h val="0.65207297840481437"/>
        </c:manualLayout>
      </c:layout>
      <c:scatterChart>
        <c:scatterStyle val="lineMarker"/>
        <c:varyColors val="0"/>
        <c:ser>
          <c:idx val="0"/>
          <c:order val="0"/>
          <c:tx>
            <c:strRef>
              <c:f>'Input and Diagram'!$R$8</c:f>
              <c:strCache>
                <c:ptCount val="1"/>
                <c:pt idx="0">
                  <c:v>upper control limit R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Calculation!$AK$5:$AK$204</c:f>
              <c:numCache>
                <c:formatCode>0.00</c:formatCode>
                <c:ptCount val="200"/>
                <c:pt idx="0">
                  <c:v>3.7239902912621345</c:v>
                </c:pt>
                <c:pt idx="1">
                  <c:v>3.7239902912621345</c:v>
                </c:pt>
                <c:pt idx="2">
                  <c:v>3.7239902912621345</c:v>
                </c:pt>
                <c:pt idx="3">
                  <c:v>3.7239902912621345</c:v>
                </c:pt>
                <c:pt idx="4">
                  <c:v>3.7239902912621345</c:v>
                </c:pt>
                <c:pt idx="5">
                  <c:v>3.7239902912621345</c:v>
                </c:pt>
                <c:pt idx="6">
                  <c:v>3.7239902912621345</c:v>
                </c:pt>
                <c:pt idx="7">
                  <c:v>3.7239902912621345</c:v>
                </c:pt>
                <c:pt idx="8">
                  <c:v>3.7239902912621345</c:v>
                </c:pt>
                <c:pt idx="9">
                  <c:v>3.7239902912621345</c:v>
                </c:pt>
                <c:pt idx="10">
                  <c:v>3.7239902912621345</c:v>
                </c:pt>
                <c:pt idx="11">
                  <c:v>3.7239902912621345</c:v>
                </c:pt>
                <c:pt idx="12">
                  <c:v>3.7239902912621345</c:v>
                </c:pt>
                <c:pt idx="13">
                  <c:v>3.7239902912621345</c:v>
                </c:pt>
                <c:pt idx="14">
                  <c:v>3.7239902912621345</c:v>
                </c:pt>
                <c:pt idx="15">
                  <c:v>3.7239902912621345</c:v>
                </c:pt>
                <c:pt idx="16">
                  <c:v>3.7239902912621345</c:v>
                </c:pt>
                <c:pt idx="17">
                  <c:v>3.7239902912621345</c:v>
                </c:pt>
                <c:pt idx="18">
                  <c:v>3.7239902912621345</c:v>
                </c:pt>
                <c:pt idx="19">
                  <c:v>3.7239902912621345</c:v>
                </c:pt>
                <c:pt idx="20">
                  <c:v>3.7239902912621345</c:v>
                </c:pt>
                <c:pt idx="21">
                  <c:v>3.7239902912621345</c:v>
                </c:pt>
                <c:pt idx="22">
                  <c:v>3.7239902912621345</c:v>
                </c:pt>
                <c:pt idx="23">
                  <c:v>3.7239902912621345</c:v>
                </c:pt>
                <c:pt idx="24">
                  <c:v>3.7239902912621345</c:v>
                </c:pt>
                <c:pt idx="25">
                  <c:v>3.7239902912621345</c:v>
                </c:pt>
                <c:pt idx="26">
                  <c:v>3.7239902912621345</c:v>
                </c:pt>
                <c:pt idx="27">
                  <c:v>3.7239902912621345</c:v>
                </c:pt>
                <c:pt idx="28">
                  <c:v>3.7239902912621345</c:v>
                </c:pt>
                <c:pt idx="29">
                  <c:v>3.7239902912621345</c:v>
                </c:pt>
                <c:pt idx="30">
                  <c:v>3.7239902912621345</c:v>
                </c:pt>
                <c:pt idx="31">
                  <c:v>3.7239902912621345</c:v>
                </c:pt>
                <c:pt idx="32">
                  <c:v>3.7239902912621345</c:v>
                </c:pt>
                <c:pt idx="33">
                  <c:v>3.7239902912621345</c:v>
                </c:pt>
                <c:pt idx="34">
                  <c:v>3.7239902912621345</c:v>
                </c:pt>
                <c:pt idx="35">
                  <c:v>3.7239902912621345</c:v>
                </c:pt>
                <c:pt idx="36">
                  <c:v>3.7239902912621345</c:v>
                </c:pt>
                <c:pt idx="37">
                  <c:v>3.7239902912621345</c:v>
                </c:pt>
                <c:pt idx="38">
                  <c:v>3.7239902912621345</c:v>
                </c:pt>
                <c:pt idx="39">
                  <c:v>3.7239902912621345</c:v>
                </c:pt>
                <c:pt idx="40">
                  <c:v>3.7239902912621345</c:v>
                </c:pt>
                <c:pt idx="41">
                  <c:v>3.7239902912621345</c:v>
                </c:pt>
                <c:pt idx="42">
                  <c:v>3.7239902912621345</c:v>
                </c:pt>
                <c:pt idx="43">
                  <c:v>3.7239902912621345</c:v>
                </c:pt>
                <c:pt idx="44">
                  <c:v>3.7239902912621345</c:v>
                </c:pt>
                <c:pt idx="45">
                  <c:v>3.7239902912621345</c:v>
                </c:pt>
                <c:pt idx="46">
                  <c:v>3.7239902912621345</c:v>
                </c:pt>
                <c:pt idx="47">
                  <c:v>3.7239902912621345</c:v>
                </c:pt>
                <c:pt idx="48">
                  <c:v>3.7239902912621345</c:v>
                </c:pt>
                <c:pt idx="49">
                  <c:v>3.7239902912621345</c:v>
                </c:pt>
                <c:pt idx="50">
                  <c:v>3.7239902912621345</c:v>
                </c:pt>
                <c:pt idx="51">
                  <c:v>3.7239902912621345</c:v>
                </c:pt>
                <c:pt idx="52">
                  <c:v>3.7239902912621345</c:v>
                </c:pt>
                <c:pt idx="53">
                  <c:v>3.7239902912621345</c:v>
                </c:pt>
                <c:pt idx="54">
                  <c:v>3.7239902912621345</c:v>
                </c:pt>
                <c:pt idx="55">
                  <c:v>3.7239902912621345</c:v>
                </c:pt>
                <c:pt idx="56">
                  <c:v>3.7239902912621345</c:v>
                </c:pt>
                <c:pt idx="57">
                  <c:v>3.7239902912621345</c:v>
                </c:pt>
                <c:pt idx="58">
                  <c:v>3.7239902912621345</c:v>
                </c:pt>
                <c:pt idx="59">
                  <c:v>3.7239902912621345</c:v>
                </c:pt>
                <c:pt idx="60">
                  <c:v>3.7239902912621345</c:v>
                </c:pt>
                <c:pt idx="61">
                  <c:v>3.7239902912621345</c:v>
                </c:pt>
                <c:pt idx="62">
                  <c:v>3.7239902912621345</c:v>
                </c:pt>
                <c:pt idx="63">
                  <c:v>3.7239902912621345</c:v>
                </c:pt>
                <c:pt idx="64">
                  <c:v>3.7239902912621345</c:v>
                </c:pt>
                <c:pt idx="65">
                  <c:v>3.7239902912621345</c:v>
                </c:pt>
                <c:pt idx="66">
                  <c:v>3.7239902912621345</c:v>
                </c:pt>
                <c:pt idx="67">
                  <c:v>3.7239902912621345</c:v>
                </c:pt>
                <c:pt idx="68">
                  <c:v>3.7239902912621345</c:v>
                </c:pt>
                <c:pt idx="69">
                  <c:v>3.7239902912621345</c:v>
                </c:pt>
                <c:pt idx="70">
                  <c:v>3.7239902912621345</c:v>
                </c:pt>
                <c:pt idx="71">
                  <c:v>3.7239902912621345</c:v>
                </c:pt>
                <c:pt idx="72">
                  <c:v>3.7239902912621345</c:v>
                </c:pt>
                <c:pt idx="73">
                  <c:v>3.7239902912621345</c:v>
                </c:pt>
                <c:pt idx="74">
                  <c:v>3.7239902912621345</c:v>
                </c:pt>
                <c:pt idx="75">
                  <c:v>3.7239902912621345</c:v>
                </c:pt>
                <c:pt idx="76">
                  <c:v>3.7239902912621345</c:v>
                </c:pt>
                <c:pt idx="77">
                  <c:v>3.7239902912621345</c:v>
                </c:pt>
                <c:pt idx="78">
                  <c:v>3.7239902912621345</c:v>
                </c:pt>
                <c:pt idx="79">
                  <c:v>3.7239902912621345</c:v>
                </c:pt>
                <c:pt idx="80">
                  <c:v>3.7239902912621345</c:v>
                </c:pt>
                <c:pt idx="81">
                  <c:v>3.7239902912621345</c:v>
                </c:pt>
                <c:pt idx="82">
                  <c:v>3.7239902912621345</c:v>
                </c:pt>
                <c:pt idx="83">
                  <c:v>3.7239902912621345</c:v>
                </c:pt>
                <c:pt idx="84">
                  <c:v>3.7239902912621345</c:v>
                </c:pt>
                <c:pt idx="85">
                  <c:v>3.7239902912621345</c:v>
                </c:pt>
                <c:pt idx="86">
                  <c:v>3.7239902912621345</c:v>
                </c:pt>
                <c:pt idx="87">
                  <c:v>3.7239902912621345</c:v>
                </c:pt>
                <c:pt idx="88">
                  <c:v>3.7239902912621345</c:v>
                </c:pt>
                <c:pt idx="89">
                  <c:v>3.7239902912621345</c:v>
                </c:pt>
                <c:pt idx="90">
                  <c:v>3.7239902912621345</c:v>
                </c:pt>
                <c:pt idx="91">
                  <c:v>3.7239902912621345</c:v>
                </c:pt>
                <c:pt idx="92">
                  <c:v>3.7239902912621345</c:v>
                </c:pt>
                <c:pt idx="93">
                  <c:v>3.7239902912621345</c:v>
                </c:pt>
                <c:pt idx="94">
                  <c:v>3.7239902912621345</c:v>
                </c:pt>
                <c:pt idx="95">
                  <c:v>3.7239902912621345</c:v>
                </c:pt>
                <c:pt idx="96">
                  <c:v>3.7239902912621345</c:v>
                </c:pt>
                <c:pt idx="97">
                  <c:v>3.7239902912621345</c:v>
                </c:pt>
                <c:pt idx="98">
                  <c:v>3.7239902912621345</c:v>
                </c:pt>
                <c:pt idx="99">
                  <c:v>3.7239902912621345</c:v>
                </c:pt>
                <c:pt idx="100">
                  <c:v>3.7239902912621345</c:v>
                </c:pt>
                <c:pt idx="101">
                  <c:v>3.7239902912621345</c:v>
                </c:pt>
                <c:pt idx="102">
                  <c:v>3.7239902912621345</c:v>
                </c:pt>
                <c:pt idx="103">
                  <c:v>3.7239902912621345</c:v>
                </c:pt>
                <c:pt idx="104">
                  <c:v>3.7239902912621345</c:v>
                </c:pt>
                <c:pt idx="105">
                  <c:v>3.7239902912621345</c:v>
                </c:pt>
                <c:pt idx="106">
                  <c:v>3.7239902912621345</c:v>
                </c:pt>
                <c:pt idx="107">
                  <c:v>3.7239902912621345</c:v>
                </c:pt>
                <c:pt idx="108">
                  <c:v>3.7239902912621345</c:v>
                </c:pt>
                <c:pt idx="109">
                  <c:v>3.7239902912621345</c:v>
                </c:pt>
                <c:pt idx="110">
                  <c:v>3.7239902912621345</c:v>
                </c:pt>
                <c:pt idx="111">
                  <c:v>3.7239902912621345</c:v>
                </c:pt>
                <c:pt idx="112">
                  <c:v>3.7239902912621345</c:v>
                </c:pt>
                <c:pt idx="113">
                  <c:v>3.7239902912621345</c:v>
                </c:pt>
                <c:pt idx="114">
                  <c:v>3.7239902912621345</c:v>
                </c:pt>
                <c:pt idx="115">
                  <c:v>3.7239902912621345</c:v>
                </c:pt>
                <c:pt idx="116">
                  <c:v>3.7239902912621345</c:v>
                </c:pt>
                <c:pt idx="117">
                  <c:v>3.7239902912621345</c:v>
                </c:pt>
                <c:pt idx="118">
                  <c:v>3.7239902912621345</c:v>
                </c:pt>
                <c:pt idx="119">
                  <c:v>3.7239902912621345</c:v>
                </c:pt>
                <c:pt idx="120">
                  <c:v>3.7239902912621345</c:v>
                </c:pt>
                <c:pt idx="121">
                  <c:v>3.7239902912621345</c:v>
                </c:pt>
                <c:pt idx="122">
                  <c:v>3.7239902912621345</c:v>
                </c:pt>
                <c:pt idx="123">
                  <c:v>3.7239902912621345</c:v>
                </c:pt>
                <c:pt idx="124">
                  <c:v>3.7239902912621345</c:v>
                </c:pt>
                <c:pt idx="125">
                  <c:v>3.7239902912621345</c:v>
                </c:pt>
                <c:pt idx="126">
                  <c:v>3.7239902912621345</c:v>
                </c:pt>
                <c:pt idx="127">
                  <c:v>3.7239902912621345</c:v>
                </c:pt>
                <c:pt idx="128">
                  <c:v>3.7239902912621345</c:v>
                </c:pt>
                <c:pt idx="129">
                  <c:v>3.7239902912621345</c:v>
                </c:pt>
                <c:pt idx="130">
                  <c:v>3.7239902912621345</c:v>
                </c:pt>
                <c:pt idx="131">
                  <c:v>3.7239902912621345</c:v>
                </c:pt>
                <c:pt idx="132">
                  <c:v>3.7239902912621345</c:v>
                </c:pt>
                <c:pt idx="133">
                  <c:v>3.7239902912621345</c:v>
                </c:pt>
                <c:pt idx="134">
                  <c:v>3.7239902912621345</c:v>
                </c:pt>
                <c:pt idx="135">
                  <c:v>3.7239902912621345</c:v>
                </c:pt>
                <c:pt idx="136">
                  <c:v>3.7239902912621345</c:v>
                </c:pt>
                <c:pt idx="137">
                  <c:v>3.7239902912621345</c:v>
                </c:pt>
                <c:pt idx="138">
                  <c:v>3.7239902912621345</c:v>
                </c:pt>
                <c:pt idx="139">
                  <c:v>3.7239902912621345</c:v>
                </c:pt>
                <c:pt idx="140">
                  <c:v>3.7239902912621345</c:v>
                </c:pt>
                <c:pt idx="141">
                  <c:v>3.7239902912621345</c:v>
                </c:pt>
                <c:pt idx="142">
                  <c:v>3.7239902912621345</c:v>
                </c:pt>
                <c:pt idx="143">
                  <c:v>3.7239902912621345</c:v>
                </c:pt>
                <c:pt idx="144">
                  <c:v>3.7239902912621345</c:v>
                </c:pt>
                <c:pt idx="145">
                  <c:v>3.7239902912621345</c:v>
                </c:pt>
                <c:pt idx="146">
                  <c:v>3.7239902912621345</c:v>
                </c:pt>
                <c:pt idx="147">
                  <c:v>3.7239902912621345</c:v>
                </c:pt>
                <c:pt idx="148">
                  <c:v>3.7239902912621345</c:v>
                </c:pt>
                <c:pt idx="149">
                  <c:v>3.7239902912621345</c:v>
                </c:pt>
                <c:pt idx="150">
                  <c:v>3.7239902912621345</c:v>
                </c:pt>
                <c:pt idx="151">
                  <c:v>3.7239902912621345</c:v>
                </c:pt>
                <c:pt idx="152">
                  <c:v>3.7239902912621345</c:v>
                </c:pt>
                <c:pt idx="153">
                  <c:v>3.7239902912621345</c:v>
                </c:pt>
                <c:pt idx="154">
                  <c:v>3.7239902912621345</c:v>
                </c:pt>
                <c:pt idx="155">
                  <c:v>3.7239902912621345</c:v>
                </c:pt>
                <c:pt idx="156">
                  <c:v>3.7239902912621345</c:v>
                </c:pt>
                <c:pt idx="157">
                  <c:v>3.7239902912621345</c:v>
                </c:pt>
                <c:pt idx="158">
                  <c:v>3.7239902912621345</c:v>
                </c:pt>
                <c:pt idx="159">
                  <c:v>3.7239902912621345</c:v>
                </c:pt>
                <c:pt idx="160">
                  <c:v>3.7239902912621345</c:v>
                </c:pt>
                <c:pt idx="161">
                  <c:v>3.7239902912621345</c:v>
                </c:pt>
                <c:pt idx="162">
                  <c:v>3.7239902912621345</c:v>
                </c:pt>
                <c:pt idx="163">
                  <c:v>3.7239902912621345</c:v>
                </c:pt>
                <c:pt idx="164">
                  <c:v>3.7239902912621345</c:v>
                </c:pt>
                <c:pt idx="165">
                  <c:v>3.7239902912621345</c:v>
                </c:pt>
                <c:pt idx="166">
                  <c:v>3.7239902912621345</c:v>
                </c:pt>
                <c:pt idx="167">
                  <c:v>3.7239902912621345</c:v>
                </c:pt>
                <c:pt idx="168">
                  <c:v>3.7239902912621345</c:v>
                </c:pt>
                <c:pt idx="169">
                  <c:v>3.7239902912621345</c:v>
                </c:pt>
                <c:pt idx="170">
                  <c:v>3.7239902912621345</c:v>
                </c:pt>
                <c:pt idx="171">
                  <c:v>3.7239902912621345</c:v>
                </c:pt>
                <c:pt idx="172">
                  <c:v>3.7239902912621345</c:v>
                </c:pt>
                <c:pt idx="173">
                  <c:v>3.7239902912621345</c:v>
                </c:pt>
                <c:pt idx="174">
                  <c:v>3.7239902912621345</c:v>
                </c:pt>
                <c:pt idx="175">
                  <c:v>3.7239902912621345</c:v>
                </c:pt>
                <c:pt idx="176">
                  <c:v>3.7239902912621345</c:v>
                </c:pt>
                <c:pt idx="177">
                  <c:v>3.7239902912621345</c:v>
                </c:pt>
                <c:pt idx="178">
                  <c:v>3.7239902912621345</c:v>
                </c:pt>
                <c:pt idx="179">
                  <c:v>3.7239902912621345</c:v>
                </c:pt>
                <c:pt idx="180">
                  <c:v>3.7239902912621345</c:v>
                </c:pt>
                <c:pt idx="181">
                  <c:v>3.7239902912621345</c:v>
                </c:pt>
                <c:pt idx="182">
                  <c:v>3.7239902912621345</c:v>
                </c:pt>
                <c:pt idx="183">
                  <c:v>3.7239902912621345</c:v>
                </c:pt>
                <c:pt idx="184">
                  <c:v>3.7239902912621345</c:v>
                </c:pt>
                <c:pt idx="185">
                  <c:v>3.7239902912621345</c:v>
                </c:pt>
                <c:pt idx="186">
                  <c:v>3.7239902912621345</c:v>
                </c:pt>
                <c:pt idx="187">
                  <c:v>3.7239902912621345</c:v>
                </c:pt>
                <c:pt idx="188">
                  <c:v>3.7239902912621345</c:v>
                </c:pt>
                <c:pt idx="189">
                  <c:v>3.7239902912621345</c:v>
                </c:pt>
                <c:pt idx="190">
                  <c:v>3.7239902912621345</c:v>
                </c:pt>
                <c:pt idx="191">
                  <c:v>3.7239902912621345</c:v>
                </c:pt>
                <c:pt idx="192">
                  <c:v>3.7239902912621345</c:v>
                </c:pt>
                <c:pt idx="193">
                  <c:v>3.7239902912621345</c:v>
                </c:pt>
                <c:pt idx="194">
                  <c:v>3.7239902912621345</c:v>
                </c:pt>
                <c:pt idx="195">
                  <c:v>3.7239902912621345</c:v>
                </c:pt>
                <c:pt idx="196">
                  <c:v>3.7239902912621345</c:v>
                </c:pt>
                <c:pt idx="197">
                  <c:v>3.7239902912621345</c:v>
                </c:pt>
                <c:pt idx="198">
                  <c:v>3.7239902912621345</c:v>
                </c:pt>
                <c:pt idx="199">
                  <c:v>3.7239902912621345</c:v>
                </c:pt>
              </c:numCache>
            </c:numRef>
          </c:yVal>
          <c:smooth val="0"/>
        </c:ser>
        <c:ser>
          <c:idx val="5"/>
          <c:order val="1"/>
          <c:tx>
            <c:strRef>
              <c:f>'Input and Diagram'!$O$10:$P$10</c:f>
              <c:strCache>
                <c:ptCount val="1"/>
                <c:pt idx="0">
                  <c:v>weight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Calculation!$AI$5:$AI$204</c:f>
              <c:numCache>
                <c:formatCode>General</c:formatCode>
                <c:ptCount val="200"/>
                <c:pt idx="1">
                  <c:v>0.19999999999999929</c:v>
                </c:pt>
                <c:pt idx="2">
                  <c:v>0.19999999999999929</c:v>
                </c:pt>
                <c:pt idx="3">
                  <c:v>0.20000000000000284</c:v>
                </c:pt>
                <c:pt idx="4">
                  <c:v>9.9999999999980105E-3</c:v>
                </c:pt>
                <c:pt idx="5">
                  <c:v>3.0000000000001137E-2</c:v>
                </c:pt>
                <c:pt idx="6">
                  <c:v>5.9999999999998721E-2</c:v>
                </c:pt>
                <c:pt idx="7">
                  <c:v>1.6999999999999993</c:v>
                </c:pt>
                <c:pt idx="8">
                  <c:v>1</c:v>
                </c:pt>
                <c:pt idx="9">
                  <c:v>0.5</c:v>
                </c:pt>
                <c:pt idx="10">
                  <c:v>0.19999999999999929</c:v>
                </c:pt>
                <c:pt idx="11">
                  <c:v>0.40000000000000213</c:v>
                </c:pt>
                <c:pt idx="12">
                  <c:v>0.59999999999999787</c:v>
                </c:pt>
                <c:pt idx="13">
                  <c:v>1.5</c:v>
                </c:pt>
                <c:pt idx="14">
                  <c:v>0.19999999999999929</c:v>
                </c:pt>
                <c:pt idx="15">
                  <c:v>0.10000000000000142</c:v>
                </c:pt>
                <c:pt idx="16">
                  <c:v>0.39999999999999858</c:v>
                </c:pt>
                <c:pt idx="17">
                  <c:v>0.10000000000000142</c:v>
                </c:pt>
                <c:pt idx="18">
                  <c:v>1.5</c:v>
                </c:pt>
                <c:pt idx="19">
                  <c:v>3.1999999999999993</c:v>
                </c:pt>
                <c:pt idx="20">
                  <c:v>4.6999999999999993</c:v>
                </c:pt>
                <c:pt idx="21">
                  <c:v>0</c:v>
                </c:pt>
                <c:pt idx="22">
                  <c:v>3</c:v>
                </c:pt>
                <c:pt idx="23">
                  <c:v>0.80000000000000071</c:v>
                </c:pt>
                <c:pt idx="24">
                  <c:v>0.39999999999999858</c:v>
                </c:pt>
                <c:pt idx="25">
                  <c:v>1.6999999999999993</c:v>
                </c:pt>
                <c:pt idx="26">
                  <c:v>0</c:v>
                </c:pt>
                <c:pt idx="27">
                  <c:v>0.5</c:v>
                </c:pt>
                <c:pt idx="28">
                  <c:v>2.8999999999999986</c:v>
                </c:pt>
                <c:pt idx="29">
                  <c:v>2.7999999999999972</c:v>
                </c:pt>
                <c:pt idx="30">
                  <c:v>1.2999999999999972</c:v>
                </c:pt>
                <c:pt idx="31">
                  <c:v>1.1000000000000014</c:v>
                </c:pt>
                <c:pt idx="32">
                  <c:v>1.6999999999999993</c:v>
                </c:pt>
                <c:pt idx="33">
                  <c:v>1.3999999999999986</c:v>
                </c:pt>
                <c:pt idx="34">
                  <c:v>1.3999999999999986</c:v>
                </c:pt>
                <c:pt idx="35">
                  <c:v>1.3999999999999986</c:v>
                </c:pt>
                <c:pt idx="36">
                  <c:v>1.3999999999999986</c:v>
                </c:pt>
                <c:pt idx="37">
                  <c:v>1.5</c:v>
                </c:pt>
                <c:pt idx="38">
                  <c:v>1.5</c:v>
                </c:pt>
                <c:pt idx="39">
                  <c:v>1.5999999999999979</c:v>
                </c:pt>
                <c:pt idx="40">
                  <c:v>1.6999999999999993</c:v>
                </c:pt>
                <c:pt idx="41">
                  <c:v>1.5</c:v>
                </c:pt>
                <c:pt idx="42">
                  <c:v>1.3999999999999986</c:v>
                </c:pt>
                <c:pt idx="43">
                  <c:v>1.3999999999999986</c:v>
                </c:pt>
                <c:pt idx="44">
                  <c:v>1.3000000000000007</c:v>
                </c:pt>
                <c:pt idx="45">
                  <c:v>0.80000000000000071</c:v>
                </c:pt>
                <c:pt idx="46">
                  <c:v>0</c:v>
                </c:pt>
                <c:pt idx="47">
                  <c:v>0.5</c:v>
                </c:pt>
                <c:pt idx="48">
                  <c:v>1.4000000000000021</c:v>
                </c:pt>
                <c:pt idx="49">
                  <c:v>0.5</c:v>
                </c:pt>
                <c:pt idx="50">
                  <c:v>1.3000000000000007</c:v>
                </c:pt>
                <c:pt idx="51">
                  <c:v>1.6999999999999993</c:v>
                </c:pt>
                <c:pt idx="52">
                  <c:v>1.5</c:v>
                </c:pt>
                <c:pt idx="53">
                  <c:v>0.60000000000000142</c:v>
                </c:pt>
                <c:pt idx="54">
                  <c:v>0.69999999999999929</c:v>
                </c:pt>
                <c:pt idx="55">
                  <c:v>1.6999999999999993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1.7999999999999972</c:v>
                </c:pt>
                <c:pt idx="61">
                  <c:v>1</c:v>
                </c:pt>
                <c:pt idx="62">
                  <c:v>1.1000000000000014</c:v>
                </c:pt>
                <c:pt idx="63">
                  <c:v>1.5</c:v>
                </c:pt>
                <c:pt idx="64">
                  <c:v>2.1999999999999993</c:v>
                </c:pt>
                <c:pt idx="65">
                  <c:v>2</c:v>
                </c:pt>
                <c:pt idx="66">
                  <c:v>3.1999999999999993</c:v>
                </c:pt>
                <c:pt idx="67">
                  <c:v>0.10000000000000142</c:v>
                </c:pt>
                <c:pt idx="68">
                  <c:v>2.8999999999999986</c:v>
                </c:pt>
                <c:pt idx="69">
                  <c:v>0.70000000000000284</c:v>
                </c:pt>
                <c:pt idx="70">
                  <c:v>0.39999999999999858</c:v>
                </c:pt>
                <c:pt idx="71">
                  <c:v>0.5</c:v>
                </c:pt>
                <c:pt idx="72">
                  <c:v>0.19999999999999929</c:v>
                </c:pt>
                <c:pt idx="73">
                  <c:v>0.19999999999999929</c:v>
                </c:pt>
                <c:pt idx="74">
                  <c:v>0.5</c:v>
                </c:pt>
                <c:pt idx="75">
                  <c:v>0</c:v>
                </c:pt>
                <c:pt idx="76">
                  <c:v>0.10000000000000142</c:v>
                </c:pt>
                <c:pt idx="77">
                  <c:v>0.89999999999999858</c:v>
                </c:pt>
                <c:pt idx="78">
                  <c:v>0.5</c:v>
                </c:pt>
                <c:pt idx="79">
                  <c:v>0.30000000000000071</c:v>
                </c:pt>
                <c:pt idx="80">
                  <c:v>0.10000000000000142</c:v>
                </c:pt>
                <c:pt idx="81">
                  <c:v>0.80000000000000071</c:v>
                </c:pt>
                <c:pt idx="82">
                  <c:v>0.5</c:v>
                </c:pt>
                <c:pt idx="83">
                  <c:v>0</c:v>
                </c:pt>
                <c:pt idx="84">
                  <c:v>0.69999999999999929</c:v>
                </c:pt>
                <c:pt idx="85">
                  <c:v>0.60000000000000142</c:v>
                </c:pt>
                <c:pt idx="86">
                  <c:v>0</c:v>
                </c:pt>
                <c:pt idx="87">
                  <c:v>0.19999999999999929</c:v>
                </c:pt>
                <c:pt idx="88">
                  <c:v>1.0999999999999979</c:v>
                </c:pt>
                <c:pt idx="89">
                  <c:v>2.1999999999999993</c:v>
                </c:pt>
                <c:pt idx="90">
                  <c:v>3.3000000000000007</c:v>
                </c:pt>
                <c:pt idx="91">
                  <c:v>0.30000000000000071</c:v>
                </c:pt>
                <c:pt idx="92">
                  <c:v>3.1000000000000014</c:v>
                </c:pt>
                <c:pt idx="93">
                  <c:v>3</c:v>
                </c:pt>
                <c:pt idx="94">
                  <c:v>3.0999999999999979</c:v>
                </c:pt>
                <c:pt idx="95">
                  <c:v>5.0000000000000711E-2</c:v>
                </c:pt>
                <c:pt idx="96">
                  <c:v>3.75</c:v>
                </c:pt>
                <c:pt idx="97">
                  <c:v>3.1000000000000014</c:v>
                </c:pt>
                <c:pt idx="98">
                  <c:v>2</c:v>
                </c:pt>
                <c:pt idx="99">
                  <c:v>2.6999999999999993</c:v>
                </c:pt>
                <c:pt idx="100">
                  <c:v>2.4000000000000021</c:v>
                </c:pt>
                <c:pt idx="101">
                  <c:v>2.5</c:v>
                </c:pt>
                <c:pt idx="102">
                  <c:v>0.39999999999999858</c:v>
                </c:pt>
                <c:pt idx="103">
                  <c:v>0.10000000000000142</c:v>
                </c:pt>
                <c:pt idx="104">
                  <c:v>0.10000000000000142</c:v>
                </c:pt>
                <c:pt idx="105">
                  <c:v>0.10000000000000142</c:v>
                </c:pt>
                <c:pt idx="106">
                  <c:v>0.10000000000000142</c:v>
                </c:pt>
                <c:pt idx="107">
                  <c:v>0.10000000000000142</c:v>
                </c:pt>
                <c:pt idx="108">
                  <c:v>0.10000000000000142</c:v>
                </c:pt>
                <c:pt idx="109">
                  <c:v>0.10000000000000142</c:v>
                </c:pt>
                <c:pt idx="110">
                  <c:v>0.10000000000000142</c:v>
                </c:pt>
                <c:pt idx="111">
                  <c:v>0.10000000000000142</c:v>
                </c:pt>
                <c:pt idx="112">
                  <c:v>0.10000000000000142</c:v>
                </c:pt>
                <c:pt idx="113">
                  <c:v>0.10000000000000142</c:v>
                </c:pt>
                <c:pt idx="114">
                  <c:v>0.10000000000000142</c:v>
                </c:pt>
                <c:pt idx="115">
                  <c:v>0.10000000000000142</c:v>
                </c:pt>
                <c:pt idx="116">
                  <c:v>0.10000000000000142</c:v>
                </c:pt>
                <c:pt idx="117">
                  <c:v>0.10000000000000142</c:v>
                </c:pt>
                <c:pt idx="118">
                  <c:v>0.10000000000000142</c:v>
                </c:pt>
                <c:pt idx="119">
                  <c:v>0.10000000000000142</c:v>
                </c:pt>
                <c:pt idx="120">
                  <c:v>0.10000000000000142</c:v>
                </c:pt>
                <c:pt idx="121">
                  <c:v>0.10000000000000142</c:v>
                </c:pt>
                <c:pt idx="122">
                  <c:v>0.10000000000000142</c:v>
                </c:pt>
                <c:pt idx="123">
                  <c:v>0.10000000000000142</c:v>
                </c:pt>
                <c:pt idx="124">
                  <c:v>0.10000000000000142</c:v>
                </c:pt>
                <c:pt idx="125">
                  <c:v>0.10000000000000142</c:v>
                </c:pt>
                <c:pt idx="126">
                  <c:v>0.10000000000000142</c:v>
                </c:pt>
                <c:pt idx="127">
                  <c:v>0.10000000000000142</c:v>
                </c:pt>
                <c:pt idx="128">
                  <c:v>0.10000000000000142</c:v>
                </c:pt>
                <c:pt idx="129">
                  <c:v>0.10000000000000142</c:v>
                </c:pt>
                <c:pt idx="130">
                  <c:v>0.10000000000000142</c:v>
                </c:pt>
                <c:pt idx="131">
                  <c:v>0.10000000000000142</c:v>
                </c:pt>
                <c:pt idx="132">
                  <c:v>0.10000000000000142</c:v>
                </c:pt>
                <c:pt idx="133">
                  <c:v>0.10000000000000142</c:v>
                </c:pt>
                <c:pt idx="134">
                  <c:v>0.10000000000000142</c:v>
                </c:pt>
                <c:pt idx="135">
                  <c:v>0.10000000000000142</c:v>
                </c:pt>
                <c:pt idx="136">
                  <c:v>0.10000000000000142</c:v>
                </c:pt>
                <c:pt idx="137">
                  <c:v>0.10000000000000142</c:v>
                </c:pt>
                <c:pt idx="138">
                  <c:v>0.10000000000000142</c:v>
                </c:pt>
                <c:pt idx="139">
                  <c:v>0.10000000000000142</c:v>
                </c:pt>
                <c:pt idx="140">
                  <c:v>0.10000000000000142</c:v>
                </c:pt>
                <c:pt idx="141">
                  <c:v>0.10000000000000142</c:v>
                </c:pt>
                <c:pt idx="142">
                  <c:v>0.10000000000000142</c:v>
                </c:pt>
                <c:pt idx="143">
                  <c:v>0.10000000000000142</c:v>
                </c:pt>
                <c:pt idx="144">
                  <c:v>0.10000000000000142</c:v>
                </c:pt>
                <c:pt idx="145">
                  <c:v>0.10000000000000142</c:v>
                </c:pt>
                <c:pt idx="146">
                  <c:v>0.10000000000000142</c:v>
                </c:pt>
                <c:pt idx="147">
                  <c:v>0.10000000000000142</c:v>
                </c:pt>
                <c:pt idx="148">
                  <c:v>0.10000000000000142</c:v>
                </c:pt>
                <c:pt idx="149">
                  <c:v>0.10000000000000142</c:v>
                </c:pt>
                <c:pt idx="150">
                  <c:v>0.10000000000000142</c:v>
                </c:pt>
                <c:pt idx="151">
                  <c:v>0.10000000000000142</c:v>
                </c:pt>
                <c:pt idx="152">
                  <c:v>0.10000000000000142</c:v>
                </c:pt>
                <c:pt idx="153">
                  <c:v>0.10000000000000142</c:v>
                </c:pt>
                <c:pt idx="154">
                  <c:v>0.10000000000000142</c:v>
                </c:pt>
                <c:pt idx="155">
                  <c:v>0.10000000000000142</c:v>
                </c:pt>
                <c:pt idx="156">
                  <c:v>0.10000000000000142</c:v>
                </c:pt>
                <c:pt idx="157">
                  <c:v>0.10000000000000142</c:v>
                </c:pt>
                <c:pt idx="158">
                  <c:v>0.10000000000000142</c:v>
                </c:pt>
                <c:pt idx="159">
                  <c:v>0.10000000000000142</c:v>
                </c:pt>
                <c:pt idx="160">
                  <c:v>0.10000000000000142</c:v>
                </c:pt>
                <c:pt idx="161">
                  <c:v>0.10000000000000142</c:v>
                </c:pt>
                <c:pt idx="162">
                  <c:v>0.10000000000000142</c:v>
                </c:pt>
                <c:pt idx="163">
                  <c:v>0.10000000000000142</c:v>
                </c:pt>
                <c:pt idx="164">
                  <c:v>0.10000000000000142</c:v>
                </c:pt>
                <c:pt idx="165">
                  <c:v>0.10000000000000142</c:v>
                </c:pt>
                <c:pt idx="166">
                  <c:v>0.10000000000000142</c:v>
                </c:pt>
                <c:pt idx="167">
                  <c:v>0.10000000000000142</c:v>
                </c:pt>
                <c:pt idx="168">
                  <c:v>0.10000000000000142</c:v>
                </c:pt>
                <c:pt idx="169">
                  <c:v>0.10000000000000142</c:v>
                </c:pt>
                <c:pt idx="170">
                  <c:v>0.10000000000000142</c:v>
                </c:pt>
                <c:pt idx="171">
                  <c:v>0.10000000000000142</c:v>
                </c:pt>
                <c:pt idx="172">
                  <c:v>0.10000000000000142</c:v>
                </c:pt>
                <c:pt idx="173">
                  <c:v>0.10000000000000142</c:v>
                </c:pt>
                <c:pt idx="174">
                  <c:v>0.10000000000000142</c:v>
                </c:pt>
                <c:pt idx="175">
                  <c:v>0.10000000000000142</c:v>
                </c:pt>
                <c:pt idx="176">
                  <c:v>0.10000000000000142</c:v>
                </c:pt>
                <c:pt idx="177">
                  <c:v>0.10000000000000142</c:v>
                </c:pt>
                <c:pt idx="178">
                  <c:v>0.10000000000000142</c:v>
                </c:pt>
                <c:pt idx="179">
                  <c:v>0.10000000000000142</c:v>
                </c:pt>
                <c:pt idx="180">
                  <c:v>0.10000000000000142</c:v>
                </c:pt>
                <c:pt idx="181">
                  <c:v>0.10000000000000142</c:v>
                </c:pt>
                <c:pt idx="182">
                  <c:v>0.10000000000000142</c:v>
                </c:pt>
                <c:pt idx="183">
                  <c:v>0.10000000000000142</c:v>
                </c:pt>
                <c:pt idx="184">
                  <c:v>0.10000000000000142</c:v>
                </c:pt>
                <c:pt idx="185">
                  <c:v>0.10000000000000142</c:v>
                </c:pt>
                <c:pt idx="186">
                  <c:v>0.10000000000000142</c:v>
                </c:pt>
                <c:pt idx="187">
                  <c:v>0.10000000000000142</c:v>
                </c:pt>
                <c:pt idx="188">
                  <c:v>0.10000000000000142</c:v>
                </c:pt>
                <c:pt idx="189">
                  <c:v>0.10000000000000142</c:v>
                </c:pt>
                <c:pt idx="190">
                  <c:v>0.10000000000000142</c:v>
                </c:pt>
                <c:pt idx="191">
                  <c:v>0.10000000000000142</c:v>
                </c:pt>
                <c:pt idx="192">
                  <c:v>0.10000000000000142</c:v>
                </c:pt>
                <c:pt idx="193">
                  <c:v>0.10000000000000142</c:v>
                </c:pt>
                <c:pt idx="194">
                  <c:v>0.10000000000000142</c:v>
                </c:pt>
                <c:pt idx="195">
                  <c:v>0.10000000000000142</c:v>
                </c:pt>
                <c:pt idx="196">
                  <c:v>0.10000000000000142</c:v>
                </c:pt>
                <c:pt idx="197">
                  <c:v>0.10000000000000142</c:v>
                </c:pt>
                <c:pt idx="198">
                  <c:v>0.10000000000000142</c:v>
                </c:pt>
                <c:pt idx="199">
                  <c:v>0.10000000000000142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'Input and Diagram'!$R$9</c:f>
              <c:strCache>
                <c:ptCount val="1"/>
                <c:pt idx="0">
                  <c:v>mid of range R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Calculation!$AJ$5:$AJ$204</c:f>
              <c:numCache>
                <c:formatCode>0.00</c:formatCode>
                <c:ptCount val="200"/>
                <c:pt idx="0">
                  <c:v>1.1388349514563103</c:v>
                </c:pt>
                <c:pt idx="1">
                  <c:v>1.1388349514563103</c:v>
                </c:pt>
                <c:pt idx="2">
                  <c:v>1.1388349514563103</c:v>
                </c:pt>
                <c:pt idx="3">
                  <c:v>1.1388349514563103</c:v>
                </c:pt>
                <c:pt idx="4">
                  <c:v>1.1388349514563103</c:v>
                </c:pt>
                <c:pt idx="5">
                  <c:v>1.1388349514563103</c:v>
                </c:pt>
                <c:pt idx="6">
                  <c:v>1.1388349514563103</c:v>
                </c:pt>
                <c:pt idx="7">
                  <c:v>1.1388349514563103</c:v>
                </c:pt>
                <c:pt idx="8">
                  <c:v>1.1388349514563103</c:v>
                </c:pt>
                <c:pt idx="9">
                  <c:v>1.1388349514563103</c:v>
                </c:pt>
                <c:pt idx="10">
                  <c:v>1.1388349514563103</c:v>
                </c:pt>
                <c:pt idx="11">
                  <c:v>1.1388349514563103</c:v>
                </c:pt>
                <c:pt idx="12">
                  <c:v>1.1388349514563103</c:v>
                </c:pt>
                <c:pt idx="13">
                  <c:v>1.1388349514563103</c:v>
                </c:pt>
                <c:pt idx="14">
                  <c:v>1.1388349514563103</c:v>
                </c:pt>
                <c:pt idx="15">
                  <c:v>1.1388349514563103</c:v>
                </c:pt>
                <c:pt idx="16">
                  <c:v>1.1388349514563103</c:v>
                </c:pt>
                <c:pt idx="17">
                  <c:v>1.1388349514563103</c:v>
                </c:pt>
                <c:pt idx="18">
                  <c:v>1.1388349514563103</c:v>
                </c:pt>
                <c:pt idx="19">
                  <c:v>1.1388349514563103</c:v>
                </c:pt>
                <c:pt idx="20">
                  <c:v>1.1388349514563103</c:v>
                </c:pt>
                <c:pt idx="21">
                  <c:v>1.1388349514563103</c:v>
                </c:pt>
                <c:pt idx="22">
                  <c:v>1.1388349514563103</c:v>
                </c:pt>
                <c:pt idx="23">
                  <c:v>1.1388349514563103</c:v>
                </c:pt>
                <c:pt idx="24">
                  <c:v>1.1388349514563103</c:v>
                </c:pt>
                <c:pt idx="25">
                  <c:v>1.1388349514563103</c:v>
                </c:pt>
                <c:pt idx="26">
                  <c:v>1.1388349514563103</c:v>
                </c:pt>
                <c:pt idx="27">
                  <c:v>1.1388349514563103</c:v>
                </c:pt>
                <c:pt idx="28">
                  <c:v>1.1388349514563103</c:v>
                </c:pt>
                <c:pt idx="29">
                  <c:v>1.1388349514563103</c:v>
                </c:pt>
                <c:pt idx="30">
                  <c:v>1.1388349514563103</c:v>
                </c:pt>
                <c:pt idx="31">
                  <c:v>1.1388349514563103</c:v>
                </c:pt>
                <c:pt idx="32">
                  <c:v>1.1388349514563103</c:v>
                </c:pt>
                <c:pt idx="33">
                  <c:v>1.1388349514563103</c:v>
                </c:pt>
                <c:pt idx="34">
                  <c:v>1.1388349514563103</c:v>
                </c:pt>
                <c:pt idx="35">
                  <c:v>1.1388349514563103</c:v>
                </c:pt>
                <c:pt idx="36">
                  <c:v>1.1388349514563103</c:v>
                </c:pt>
                <c:pt idx="37">
                  <c:v>1.1388349514563103</c:v>
                </c:pt>
                <c:pt idx="38">
                  <c:v>1.1388349514563103</c:v>
                </c:pt>
                <c:pt idx="39">
                  <c:v>1.1388349514563103</c:v>
                </c:pt>
                <c:pt idx="40">
                  <c:v>1.1388349514563103</c:v>
                </c:pt>
                <c:pt idx="41">
                  <c:v>1.1388349514563103</c:v>
                </c:pt>
                <c:pt idx="42">
                  <c:v>1.1388349514563103</c:v>
                </c:pt>
                <c:pt idx="43">
                  <c:v>1.1388349514563103</c:v>
                </c:pt>
                <c:pt idx="44">
                  <c:v>1.1388349514563103</c:v>
                </c:pt>
                <c:pt idx="45">
                  <c:v>1.1388349514563103</c:v>
                </c:pt>
                <c:pt idx="46">
                  <c:v>1.1388349514563103</c:v>
                </c:pt>
                <c:pt idx="47">
                  <c:v>1.1388349514563103</c:v>
                </c:pt>
                <c:pt idx="48">
                  <c:v>1.1388349514563103</c:v>
                </c:pt>
                <c:pt idx="49">
                  <c:v>1.1388349514563103</c:v>
                </c:pt>
                <c:pt idx="50">
                  <c:v>1.1388349514563103</c:v>
                </c:pt>
                <c:pt idx="51">
                  <c:v>1.1388349514563103</c:v>
                </c:pt>
                <c:pt idx="52">
                  <c:v>1.1388349514563103</c:v>
                </c:pt>
                <c:pt idx="53">
                  <c:v>1.1388349514563103</c:v>
                </c:pt>
                <c:pt idx="54">
                  <c:v>1.1388349514563103</c:v>
                </c:pt>
                <c:pt idx="55">
                  <c:v>1.1388349514563103</c:v>
                </c:pt>
                <c:pt idx="56">
                  <c:v>1.1388349514563103</c:v>
                </c:pt>
                <c:pt idx="57">
                  <c:v>1.1388349514563103</c:v>
                </c:pt>
                <c:pt idx="58">
                  <c:v>1.1388349514563103</c:v>
                </c:pt>
                <c:pt idx="59">
                  <c:v>1.1388349514563103</c:v>
                </c:pt>
                <c:pt idx="60">
                  <c:v>1.1388349514563103</c:v>
                </c:pt>
                <c:pt idx="61">
                  <c:v>1.1388349514563103</c:v>
                </c:pt>
                <c:pt idx="62">
                  <c:v>1.1388349514563103</c:v>
                </c:pt>
                <c:pt idx="63">
                  <c:v>1.1388349514563103</c:v>
                </c:pt>
                <c:pt idx="64">
                  <c:v>1.1388349514563103</c:v>
                </c:pt>
                <c:pt idx="65">
                  <c:v>1.1388349514563103</c:v>
                </c:pt>
                <c:pt idx="66">
                  <c:v>1.1388349514563103</c:v>
                </c:pt>
                <c:pt idx="67">
                  <c:v>1.1388349514563103</c:v>
                </c:pt>
                <c:pt idx="68">
                  <c:v>1.1388349514563103</c:v>
                </c:pt>
                <c:pt idx="69">
                  <c:v>1.1388349514563103</c:v>
                </c:pt>
                <c:pt idx="70">
                  <c:v>1.1388349514563103</c:v>
                </c:pt>
                <c:pt idx="71">
                  <c:v>1.1388349514563103</c:v>
                </c:pt>
                <c:pt idx="72">
                  <c:v>1.1388349514563103</c:v>
                </c:pt>
                <c:pt idx="73">
                  <c:v>1.1388349514563103</c:v>
                </c:pt>
                <c:pt idx="74">
                  <c:v>1.1388349514563103</c:v>
                </c:pt>
                <c:pt idx="75">
                  <c:v>1.1388349514563103</c:v>
                </c:pt>
                <c:pt idx="76">
                  <c:v>1.1388349514563103</c:v>
                </c:pt>
                <c:pt idx="77">
                  <c:v>1.1388349514563103</c:v>
                </c:pt>
                <c:pt idx="78">
                  <c:v>1.1388349514563103</c:v>
                </c:pt>
                <c:pt idx="79">
                  <c:v>1.1388349514563103</c:v>
                </c:pt>
                <c:pt idx="80">
                  <c:v>1.1388349514563103</c:v>
                </c:pt>
                <c:pt idx="81">
                  <c:v>1.1388349514563103</c:v>
                </c:pt>
                <c:pt idx="82">
                  <c:v>1.1388349514563103</c:v>
                </c:pt>
                <c:pt idx="83">
                  <c:v>1.1388349514563103</c:v>
                </c:pt>
                <c:pt idx="84">
                  <c:v>1.1388349514563103</c:v>
                </c:pt>
                <c:pt idx="85">
                  <c:v>1.1388349514563103</c:v>
                </c:pt>
                <c:pt idx="86">
                  <c:v>1.1388349514563103</c:v>
                </c:pt>
                <c:pt idx="87">
                  <c:v>1.1388349514563103</c:v>
                </c:pt>
                <c:pt idx="88">
                  <c:v>1.1388349514563103</c:v>
                </c:pt>
                <c:pt idx="89">
                  <c:v>1.1388349514563103</c:v>
                </c:pt>
                <c:pt idx="90">
                  <c:v>1.1388349514563103</c:v>
                </c:pt>
                <c:pt idx="91">
                  <c:v>1.1388349514563103</c:v>
                </c:pt>
                <c:pt idx="92">
                  <c:v>1.1388349514563103</c:v>
                </c:pt>
                <c:pt idx="93">
                  <c:v>1.1388349514563103</c:v>
                </c:pt>
                <c:pt idx="94">
                  <c:v>1.1388349514563103</c:v>
                </c:pt>
                <c:pt idx="95">
                  <c:v>1.1388349514563103</c:v>
                </c:pt>
                <c:pt idx="96">
                  <c:v>1.1388349514563103</c:v>
                </c:pt>
                <c:pt idx="97">
                  <c:v>1.1388349514563103</c:v>
                </c:pt>
                <c:pt idx="98">
                  <c:v>1.1388349514563103</c:v>
                </c:pt>
                <c:pt idx="99">
                  <c:v>1.1388349514563103</c:v>
                </c:pt>
                <c:pt idx="100">
                  <c:v>1.1388349514563103</c:v>
                </c:pt>
                <c:pt idx="101">
                  <c:v>1.1388349514563103</c:v>
                </c:pt>
                <c:pt idx="102">
                  <c:v>1.1388349514563103</c:v>
                </c:pt>
                <c:pt idx="103">
                  <c:v>1.1388349514563103</c:v>
                </c:pt>
                <c:pt idx="104">
                  <c:v>1.1388349514563103</c:v>
                </c:pt>
                <c:pt idx="105">
                  <c:v>1.1388349514563103</c:v>
                </c:pt>
                <c:pt idx="106">
                  <c:v>1.1388349514563103</c:v>
                </c:pt>
                <c:pt idx="107">
                  <c:v>1.1388349514563103</c:v>
                </c:pt>
                <c:pt idx="108">
                  <c:v>1.1388349514563103</c:v>
                </c:pt>
                <c:pt idx="109">
                  <c:v>1.1388349514563103</c:v>
                </c:pt>
                <c:pt idx="110">
                  <c:v>1.1388349514563103</c:v>
                </c:pt>
                <c:pt idx="111">
                  <c:v>1.1388349514563103</c:v>
                </c:pt>
                <c:pt idx="112">
                  <c:v>1.1388349514563103</c:v>
                </c:pt>
                <c:pt idx="113">
                  <c:v>1.1388349514563103</c:v>
                </c:pt>
                <c:pt idx="114">
                  <c:v>1.1388349514563103</c:v>
                </c:pt>
                <c:pt idx="115">
                  <c:v>1.1388349514563103</c:v>
                </c:pt>
                <c:pt idx="116">
                  <c:v>1.1388349514563103</c:v>
                </c:pt>
                <c:pt idx="117">
                  <c:v>1.1388349514563103</c:v>
                </c:pt>
                <c:pt idx="118">
                  <c:v>1.1388349514563103</c:v>
                </c:pt>
                <c:pt idx="119">
                  <c:v>1.1388349514563103</c:v>
                </c:pt>
                <c:pt idx="120">
                  <c:v>1.1388349514563103</c:v>
                </c:pt>
                <c:pt idx="121">
                  <c:v>1.1388349514563103</c:v>
                </c:pt>
                <c:pt idx="122">
                  <c:v>1.1388349514563103</c:v>
                </c:pt>
                <c:pt idx="123">
                  <c:v>1.1388349514563103</c:v>
                </c:pt>
                <c:pt idx="124">
                  <c:v>1.1388349514563103</c:v>
                </c:pt>
                <c:pt idx="125">
                  <c:v>1.1388349514563103</c:v>
                </c:pt>
                <c:pt idx="126">
                  <c:v>1.1388349514563103</c:v>
                </c:pt>
                <c:pt idx="127">
                  <c:v>1.1388349514563103</c:v>
                </c:pt>
                <c:pt idx="128">
                  <c:v>1.1388349514563103</c:v>
                </c:pt>
                <c:pt idx="129">
                  <c:v>1.1388349514563103</c:v>
                </c:pt>
                <c:pt idx="130">
                  <c:v>1.1388349514563103</c:v>
                </c:pt>
                <c:pt idx="131">
                  <c:v>1.1388349514563103</c:v>
                </c:pt>
                <c:pt idx="132">
                  <c:v>1.1388349514563103</c:v>
                </c:pt>
                <c:pt idx="133">
                  <c:v>1.1388349514563103</c:v>
                </c:pt>
                <c:pt idx="134">
                  <c:v>1.1388349514563103</c:v>
                </c:pt>
                <c:pt idx="135">
                  <c:v>1.1388349514563103</c:v>
                </c:pt>
                <c:pt idx="136">
                  <c:v>1.1388349514563103</c:v>
                </c:pt>
                <c:pt idx="137">
                  <c:v>1.1388349514563103</c:v>
                </c:pt>
                <c:pt idx="138">
                  <c:v>1.1388349514563103</c:v>
                </c:pt>
                <c:pt idx="139">
                  <c:v>1.1388349514563103</c:v>
                </c:pt>
                <c:pt idx="140">
                  <c:v>1.1388349514563103</c:v>
                </c:pt>
                <c:pt idx="141">
                  <c:v>1.1388349514563103</c:v>
                </c:pt>
                <c:pt idx="142">
                  <c:v>1.1388349514563103</c:v>
                </c:pt>
                <c:pt idx="143">
                  <c:v>1.1388349514563103</c:v>
                </c:pt>
                <c:pt idx="144">
                  <c:v>1.1388349514563103</c:v>
                </c:pt>
                <c:pt idx="145">
                  <c:v>1.1388349514563103</c:v>
                </c:pt>
                <c:pt idx="146">
                  <c:v>1.1388349514563103</c:v>
                </c:pt>
                <c:pt idx="147">
                  <c:v>1.1388349514563103</c:v>
                </c:pt>
                <c:pt idx="148">
                  <c:v>1.1388349514563103</c:v>
                </c:pt>
                <c:pt idx="149">
                  <c:v>1.1388349514563103</c:v>
                </c:pt>
                <c:pt idx="150">
                  <c:v>1.1388349514563103</c:v>
                </c:pt>
                <c:pt idx="151">
                  <c:v>1.1388349514563103</c:v>
                </c:pt>
                <c:pt idx="152">
                  <c:v>1.1388349514563103</c:v>
                </c:pt>
                <c:pt idx="153">
                  <c:v>1.1388349514563103</c:v>
                </c:pt>
                <c:pt idx="154">
                  <c:v>1.1388349514563103</c:v>
                </c:pt>
                <c:pt idx="155">
                  <c:v>1.1388349514563103</c:v>
                </c:pt>
                <c:pt idx="156">
                  <c:v>1.1388349514563103</c:v>
                </c:pt>
                <c:pt idx="157">
                  <c:v>1.1388349514563103</c:v>
                </c:pt>
                <c:pt idx="158">
                  <c:v>1.1388349514563103</c:v>
                </c:pt>
                <c:pt idx="159">
                  <c:v>1.1388349514563103</c:v>
                </c:pt>
                <c:pt idx="160">
                  <c:v>1.1388349514563103</c:v>
                </c:pt>
                <c:pt idx="161">
                  <c:v>1.1388349514563103</c:v>
                </c:pt>
                <c:pt idx="162">
                  <c:v>1.1388349514563103</c:v>
                </c:pt>
                <c:pt idx="163">
                  <c:v>1.1388349514563103</c:v>
                </c:pt>
                <c:pt idx="164">
                  <c:v>1.1388349514563103</c:v>
                </c:pt>
                <c:pt idx="165">
                  <c:v>1.1388349514563103</c:v>
                </c:pt>
                <c:pt idx="166">
                  <c:v>1.1388349514563103</c:v>
                </c:pt>
                <c:pt idx="167">
                  <c:v>1.1388349514563103</c:v>
                </c:pt>
                <c:pt idx="168">
                  <c:v>1.1388349514563103</c:v>
                </c:pt>
                <c:pt idx="169">
                  <c:v>1.1388349514563103</c:v>
                </c:pt>
                <c:pt idx="170">
                  <c:v>1.1388349514563103</c:v>
                </c:pt>
                <c:pt idx="171">
                  <c:v>1.1388349514563103</c:v>
                </c:pt>
                <c:pt idx="172">
                  <c:v>1.1388349514563103</c:v>
                </c:pt>
                <c:pt idx="173">
                  <c:v>1.1388349514563103</c:v>
                </c:pt>
                <c:pt idx="174">
                  <c:v>1.1388349514563103</c:v>
                </c:pt>
                <c:pt idx="175">
                  <c:v>1.1388349514563103</c:v>
                </c:pt>
                <c:pt idx="176">
                  <c:v>1.1388349514563103</c:v>
                </c:pt>
                <c:pt idx="177">
                  <c:v>1.1388349514563103</c:v>
                </c:pt>
                <c:pt idx="178">
                  <c:v>1.1388349514563103</c:v>
                </c:pt>
                <c:pt idx="179">
                  <c:v>1.1388349514563103</c:v>
                </c:pt>
                <c:pt idx="180">
                  <c:v>1.1388349514563103</c:v>
                </c:pt>
                <c:pt idx="181">
                  <c:v>1.1388349514563103</c:v>
                </c:pt>
                <c:pt idx="182">
                  <c:v>1.1388349514563103</c:v>
                </c:pt>
                <c:pt idx="183">
                  <c:v>1.1388349514563103</c:v>
                </c:pt>
                <c:pt idx="184">
                  <c:v>1.1388349514563103</c:v>
                </c:pt>
                <c:pt idx="185">
                  <c:v>1.1388349514563103</c:v>
                </c:pt>
                <c:pt idx="186">
                  <c:v>1.1388349514563103</c:v>
                </c:pt>
                <c:pt idx="187">
                  <c:v>1.1388349514563103</c:v>
                </c:pt>
                <c:pt idx="188">
                  <c:v>1.1388349514563103</c:v>
                </c:pt>
                <c:pt idx="189">
                  <c:v>1.1388349514563103</c:v>
                </c:pt>
                <c:pt idx="190">
                  <c:v>1.1388349514563103</c:v>
                </c:pt>
                <c:pt idx="191">
                  <c:v>1.1388349514563103</c:v>
                </c:pt>
                <c:pt idx="192">
                  <c:v>1.1388349514563103</c:v>
                </c:pt>
                <c:pt idx="193">
                  <c:v>1.1388349514563103</c:v>
                </c:pt>
                <c:pt idx="194">
                  <c:v>1.1388349514563103</c:v>
                </c:pt>
                <c:pt idx="195">
                  <c:v>1.1388349514563103</c:v>
                </c:pt>
                <c:pt idx="196">
                  <c:v>1.1388349514563103</c:v>
                </c:pt>
                <c:pt idx="197">
                  <c:v>1.1388349514563103</c:v>
                </c:pt>
                <c:pt idx="198">
                  <c:v>1.1388349514563103</c:v>
                </c:pt>
                <c:pt idx="199">
                  <c:v>1.1388349514563103</c:v>
                </c:pt>
              </c:numCache>
            </c:numRef>
          </c:yVal>
          <c:smooth val="0"/>
        </c:ser>
        <c:ser>
          <c:idx val="6"/>
          <c:order val="3"/>
          <c:tx>
            <c:strRef>
              <c:f>Calculation!$AM$4</c:f>
              <c:strCache>
                <c:ptCount val="1"/>
                <c:pt idx="0">
                  <c:v>EinDrittelUCLR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Calculation!$AM$5:$AM$204</c:f>
              <c:numCache>
                <c:formatCode>0.00</c:formatCode>
                <c:ptCount val="200"/>
                <c:pt idx="0">
                  <c:v>2.0005533980582517</c:v>
                </c:pt>
                <c:pt idx="1">
                  <c:v>2.0005533980582517</c:v>
                </c:pt>
                <c:pt idx="2">
                  <c:v>2.0005533980582517</c:v>
                </c:pt>
                <c:pt idx="3">
                  <c:v>2.0005533980582517</c:v>
                </c:pt>
                <c:pt idx="4">
                  <c:v>2.0005533980582517</c:v>
                </c:pt>
                <c:pt idx="5">
                  <c:v>2.0005533980582517</c:v>
                </c:pt>
                <c:pt idx="6">
                  <c:v>2.0005533980582517</c:v>
                </c:pt>
                <c:pt idx="7">
                  <c:v>2.0005533980582517</c:v>
                </c:pt>
                <c:pt idx="8">
                  <c:v>2.0005533980582517</c:v>
                </c:pt>
                <c:pt idx="9">
                  <c:v>2.0005533980582517</c:v>
                </c:pt>
                <c:pt idx="10">
                  <c:v>2.0005533980582517</c:v>
                </c:pt>
                <c:pt idx="11">
                  <c:v>2.0005533980582517</c:v>
                </c:pt>
                <c:pt idx="12">
                  <c:v>2.0005533980582517</c:v>
                </c:pt>
                <c:pt idx="13">
                  <c:v>2.0005533980582517</c:v>
                </c:pt>
                <c:pt idx="14">
                  <c:v>2.0005533980582517</c:v>
                </c:pt>
                <c:pt idx="15">
                  <c:v>2.0005533980582517</c:v>
                </c:pt>
                <c:pt idx="16">
                  <c:v>2.0005533980582517</c:v>
                </c:pt>
                <c:pt idx="17">
                  <c:v>2.0005533980582517</c:v>
                </c:pt>
                <c:pt idx="18">
                  <c:v>2.0005533980582517</c:v>
                </c:pt>
                <c:pt idx="19">
                  <c:v>2.0005533980582517</c:v>
                </c:pt>
                <c:pt idx="20">
                  <c:v>2.0005533980582517</c:v>
                </c:pt>
                <c:pt idx="21">
                  <c:v>2.0005533980582517</c:v>
                </c:pt>
                <c:pt idx="22">
                  <c:v>2.0005533980582517</c:v>
                </c:pt>
                <c:pt idx="23">
                  <c:v>2.0005533980582517</c:v>
                </c:pt>
                <c:pt idx="24">
                  <c:v>2.0005533980582517</c:v>
                </c:pt>
                <c:pt idx="25">
                  <c:v>2.0005533980582517</c:v>
                </c:pt>
                <c:pt idx="26">
                  <c:v>2.0005533980582517</c:v>
                </c:pt>
                <c:pt idx="27">
                  <c:v>2.0005533980582517</c:v>
                </c:pt>
                <c:pt idx="28">
                  <c:v>2.0005533980582517</c:v>
                </c:pt>
                <c:pt idx="29">
                  <c:v>2.0005533980582517</c:v>
                </c:pt>
                <c:pt idx="30">
                  <c:v>2.0005533980582517</c:v>
                </c:pt>
                <c:pt idx="31">
                  <c:v>2.0005533980582517</c:v>
                </c:pt>
                <c:pt idx="32">
                  <c:v>2.0005533980582517</c:v>
                </c:pt>
                <c:pt idx="33">
                  <c:v>2.0005533980582517</c:v>
                </c:pt>
                <c:pt idx="34">
                  <c:v>2.0005533980582517</c:v>
                </c:pt>
                <c:pt idx="35">
                  <c:v>2.0005533980582517</c:v>
                </c:pt>
                <c:pt idx="36">
                  <c:v>2.0005533980582517</c:v>
                </c:pt>
                <c:pt idx="37">
                  <c:v>2.0005533980582517</c:v>
                </c:pt>
                <c:pt idx="38">
                  <c:v>2.0005533980582517</c:v>
                </c:pt>
                <c:pt idx="39">
                  <c:v>2.0005533980582517</c:v>
                </c:pt>
                <c:pt idx="40">
                  <c:v>2.0005533980582517</c:v>
                </c:pt>
                <c:pt idx="41">
                  <c:v>2.0005533980582517</c:v>
                </c:pt>
                <c:pt idx="42">
                  <c:v>2.0005533980582517</c:v>
                </c:pt>
                <c:pt idx="43">
                  <c:v>2.0005533980582517</c:v>
                </c:pt>
                <c:pt idx="44">
                  <c:v>2.0005533980582517</c:v>
                </c:pt>
                <c:pt idx="45">
                  <c:v>2.0005533980582517</c:v>
                </c:pt>
                <c:pt idx="46">
                  <c:v>2.0005533980582517</c:v>
                </c:pt>
                <c:pt idx="47">
                  <c:v>2.0005533980582517</c:v>
                </c:pt>
                <c:pt idx="48">
                  <c:v>2.0005533980582517</c:v>
                </c:pt>
                <c:pt idx="49">
                  <c:v>2.0005533980582517</c:v>
                </c:pt>
                <c:pt idx="50">
                  <c:v>2.0005533980582517</c:v>
                </c:pt>
                <c:pt idx="51">
                  <c:v>2.0005533980582517</c:v>
                </c:pt>
                <c:pt idx="52">
                  <c:v>2.0005533980582517</c:v>
                </c:pt>
                <c:pt idx="53">
                  <c:v>2.0005533980582517</c:v>
                </c:pt>
                <c:pt idx="54">
                  <c:v>2.0005533980582517</c:v>
                </c:pt>
                <c:pt idx="55">
                  <c:v>2.0005533980582517</c:v>
                </c:pt>
                <c:pt idx="56">
                  <c:v>2.0005533980582517</c:v>
                </c:pt>
                <c:pt idx="57">
                  <c:v>2.0005533980582517</c:v>
                </c:pt>
                <c:pt idx="58">
                  <c:v>2.0005533980582517</c:v>
                </c:pt>
                <c:pt idx="59">
                  <c:v>2.0005533980582517</c:v>
                </c:pt>
                <c:pt idx="60">
                  <c:v>2.0005533980582517</c:v>
                </c:pt>
                <c:pt idx="61">
                  <c:v>2.0005533980582517</c:v>
                </c:pt>
                <c:pt idx="62">
                  <c:v>2.0005533980582517</c:v>
                </c:pt>
                <c:pt idx="63">
                  <c:v>2.0005533980582517</c:v>
                </c:pt>
                <c:pt idx="64">
                  <c:v>2.0005533980582517</c:v>
                </c:pt>
                <c:pt idx="65">
                  <c:v>2.0005533980582517</c:v>
                </c:pt>
                <c:pt idx="66">
                  <c:v>2.0005533980582517</c:v>
                </c:pt>
                <c:pt idx="67">
                  <c:v>2.0005533980582517</c:v>
                </c:pt>
                <c:pt idx="68">
                  <c:v>2.0005533980582517</c:v>
                </c:pt>
                <c:pt idx="69">
                  <c:v>2.0005533980582517</c:v>
                </c:pt>
                <c:pt idx="70">
                  <c:v>2.0005533980582517</c:v>
                </c:pt>
                <c:pt idx="71">
                  <c:v>2.0005533980582517</c:v>
                </c:pt>
                <c:pt idx="72">
                  <c:v>2.0005533980582517</c:v>
                </c:pt>
                <c:pt idx="73">
                  <c:v>2.0005533980582517</c:v>
                </c:pt>
                <c:pt idx="74">
                  <c:v>2.0005533980582517</c:v>
                </c:pt>
                <c:pt idx="75">
                  <c:v>2.0005533980582517</c:v>
                </c:pt>
                <c:pt idx="76">
                  <c:v>2.0005533980582517</c:v>
                </c:pt>
                <c:pt idx="77">
                  <c:v>2.0005533980582517</c:v>
                </c:pt>
                <c:pt idx="78">
                  <c:v>2.0005533980582517</c:v>
                </c:pt>
                <c:pt idx="79">
                  <c:v>2.0005533980582517</c:v>
                </c:pt>
                <c:pt idx="80">
                  <c:v>2.0005533980582517</c:v>
                </c:pt>
                <c:pt idx="81">
                  <c:v>2.0005533980582517</c:v>
                </c:pt>
                <c:pt idx="82">
                  <c:v>2.0005533980582517</c:v>
                </c:pt>
                <c:pt idx="83">
                  <c:v>2.0005533980582517</c:v>
                </c:pt>
                <c:pt idx="84">
                  <c:v>2.0005533980582517</c:v>
                </c:pt>
                <c:pt idx="85">
                  <c:v>2.0005533980582517</c:v>
                </c:pt>
                <c:pt idx="86">
                  <c:v>2.0005533980582517</c:v>
                </c:pt>
                <c:pt idx="87">
                  <c:v>2.0005533980582517</c:v>
                </c:pt>
                <c:pt idx="88">
                  <c:v>2.0005533980582517</c:v>
                </c:pt>
                <c:pt idx="89">
                  <c:v>2.0005533980582517</c:v>
                </c:pt>
                <c:pt idx="90">
                  <c:v>2.0005533980582517</c:v>
                </c:pt>
                <c:pt idx="91">
                  <c:v>2.0005533980582517</c:v>
                </c:pt>
                <c:pt idx="92">
                  <c:v>2.0005533980582517</c:v>
                </c:pt>
                <c:pt idx="93">
                  <c:v>2.0005533980582517</c:v>
                </c:pt>
                <c:pt idx="94">
                  <c:v>2.0005533980582517</c:v>
                </c:pt>
                <c:pt idx="95">
                  <c:v>2.0005533980582517</c:v>
                </c:pt>
                <c:pt idx="96">
                  <c:v>2.0005533980582517</c:v>
                </c:pt>
                <c:pt idx="97">
                  <c:v>2.0005533980582517</c:v>
                </c:pt>
                <c:pt idx="98">
                  <c:v>2.0005533980582517</c:v>
                </c:pt>
                <c:pt idx="99">
                  <c:v>2.0005533980582517</c:v>
                </c:pt>
                <c:pt idx="100">
                  <c:v>2.0005533980582517</c:v>
                </c:pt>
                <c:pt idx="101">
                  <c:v>2.0005533980582517</c:v>
                </c:pt>
                <c:pt idx="102">
                  <c:v>2.0005533980582517</c:v>
                </c:pt>
                <c:pt idx="103">
                  <c:v>2.0005533980582517</c:v>
                </c:pt>
                <c:pt idx="104">
                  <c:v>2.0005533980582517</c:v>
                </c:pt>
                <c:pt idx="105">
                  <c:v>2.0005533980582517</c:v>
                </c:pt>
                <c:pt idx="106">
                  <c:v>2.0005533980582517</c:v>
                </c:pt>
                <c:pt idx="107">
                  <c:v>2.0005533980582517</c:v>
                </c:pt>
                <c:pt idx="108">
                  <c:v>2.0005533980582517</c:v>
                </c:pt>
                <c:pt idx="109">
                  <c:v>2.0005533980582517</c:v>
                </c:pt>
                <c:pt idx="110">
                  <c:v>2.0005533980582517</c:v>
                </c:pt>
                <c:pt idx="111">
                  <c:v>2.0005533980582517</c:v>
                </c:pt>
                <c:pt idx="112">
                  <c:v>2.0005533980582517</c:v>
                </c:pt>
                <c:pt idx="113">
                  <c:v>2.0005533980582517</c:v>
                </c:pt>
                <c:pt idx="114">
                  <c:v>2.0005533980582517</c:v>
                </c:pt>
                <c:pt idx="115">
                  <c:v>2.0005533980582517</c:v>
                </c:pt>
                <c:pt idx="116">
                  <c:v>2.0005533980582517</c:v>
                </c:pt>
                <c:pt idx="117">
                  <c:v>2.0005533980582517</c:v>
                </c:pt>
                <c:pt idx="118">
                  <c:v>2.0005533980582517</c:v>
                </c:pt>
                <c:pt idx="119">
                  <c:v>2.0005533980582517</c:v>
                </c:pt>
                <c:pt idx="120">
                  <c:v>2.0005533980582517</c:v>
                </c:pt>
                <c:pt idx="121">
                  <c:v>2.0005533980582517</c:v>
                </c:pt>
                <c:pt idx="122">
                  <c:v>2.0005533980582517</c:v>
                </c:pt>
                <c:pt idx="123">
                  <c:v>2.0005533980582517</c:v>
                </c:pt>
                <c:pt idx="124">
                  <c:v>2.0005533980582517</c:v>
                </c:pt>
                <c:pt idx="125">
                  <c:v>2.0005533980582517</c:v>
                </c:pt>
                <c:pt idx="126">
                  <c:v>2.0005533980582517</c:v>
                </c:pt>
                <c:pt idx="127">
                  <c:v>2.0005533980582517</c:v>
                </c:pt>
                <c:pt idx="128">
                  <c:v>2.0005533980582517</c:v>
                </c:pt>
                <c:pt idx="129">
                  <c:v>2.0005533980582517</c:v>
                </c:pt>
                <c:pt idx="130">
                  <c:v>2.0005533980582517</c:v>
                </c:pt>
                <c:pt idx="131">
                  <c:v>2.0005533980582517</c:v>
                </c:pt>
                <c:pt idx="132">
                  <c:v>2.0005533980582517</c:v>
                </c:pt>
                <c:pt idx="133">
                  <c:v>2.0005533980582517</c:v>
                </c:pt>
                <c:pt idx="134">
                  <c:v>2.0005533980582517</c:v>
                </c:pt>
                <c:pt idx="135">
                  <c:v>2.0005533980582517</c:v>
                </c:pt>
                <c:pt idx="136">
                  <c:v>2.0005533980582517</c:v>
                </c:pt>
                <c:pt idx="137">
                  <c:v>2.0005533980582517</c:v>
                </c:pt>
                <c:pt idx="138">
                  <c:v>2.0005533980582517</c:v>
                </c:pt>
                <c:pt idx="139">
                  <c:v>2.0005533980582517</c:v>
                </c:pt>
                <c:pt idx="140">
                  <c:v>2.0005533980582517</c:v>
                </c:pt>
                <c:pt idx="141">
                  <c:v>2.0005533980582517</c:v>
                </c:pt>
                <c:pt idx="142">
                  <c:v>2.0005533980582517</c:v>
                </c:pt>
                <c:pt idx="143">
                  <c:v>2.0005533980582517</c:v>
                </c:pt>
                <c:pt idx="144">
                  <c:v>2.0005533980582517</c:v>
                </c:pt>
                <c:pt idx="145">
                  <c:v>2.0005533980582517</c:v>
                </c:pt>
                <c:pt idx="146">
                  <c:v>2.0005533980582517</c:v>
                </c:pt>
                <c:pt idx="147">
                  <c:v>2.0005533980582517</c:v>
                </c:pt>
                <c:pt idx="148">
                  <c:v>2.0005533980582517</c:v>
                </c:pt>
                <c:pt idx="149">
                  <c:v>2.0005533980582517</c:v>
                </c:pt>
                <c:pt idx="150">
                  <c:v>2.0005533980582517</c:v>
                </c:pt>
                <c:pt idx="151">
                  <c:v>2.0005533980582517</c:v>
                </c:pt>
                <c:pt idx="152">
                  <c:v>2.0005533980582517</c:v>
                </c:pt>
                <c:pt idx="153">
                  <c:v>2.0005533980582517</c:v>
                </c:pt>
                <c:pt idx="154">
                  <c:v>2.0005533980582517</c:v>
                </c:pt>
                <c:pt idx="155">
                  <c:v>2.0005533980582517</c:v>
                </c:pt>
                <c:pt idx="156">
                  <c:v>2.0005533980582517</c:v>
                </c:pt>
                <c:pt idx="157">
                  <c:v>2.0005533980582517</c:v>
                </c:pt>
                <c:pt idx="158">
                  <c:v>2.0005533980582517</c:v>
                </c:pt>
                <c:pt idx="159">
                  <c:v>2.0005533980582517</c:v>
                </c:pt>
                <c:pt idx="160">
                  <c:v>2.0005533980582517</c:v>
                </c:pt>
                <c:pt idx="161">
                  <c:v>2.0005533980582517</c:v>
                </c:pt>
                <c:pt idx="162">
                  <c:v>2.0005533980582517</c:v>
                </c:pt>
                <c:pt idx="163">
                  <c:v>2.0005533980582517</c:v>
                </c:pt>
                <c:pt idx="164">
                  <c:v>2.0005533980582517</c:v>
                </c:pt>
                <c:pt idx="165">
                  <c:v>2.0005533980582517</c:v>
                </c:pt>
                <c:pt idx="166">
                  <c:v>2.0005533980582517</c:v>
                </c:pt>
                <c:pt idx="167">
                  <c:v>2.0005533980582517</c:v>
                </c:pt>
                <c:pt idx="168">
                  <c:v>2.0005533980582517</c:v>
                </c:pt>
                <c:pt idx="169">
                  <c:v>2.0005533980582517</c:v>
                </c:pt>
                <c:pt idx="170">
                  <c:v>2.0005533980582517</c:v>
                </c:pt>
                <c:pt idx="171">
                  <c:v>2.0005533980582517</c:v>
                </c:pt>
                <c:pt idx="172">
                  <c:v>2.0005533980582517</c:v>
                </c:pt>
                <c:pt idx="173">
                  <c:v>2.0005533980582517</c:v>
                </c:pt>
                <c:pt idx="174">
                  <c:v>2.0005533980582517</c:v>
                </c:pt>
                <c:pt idx="175">
                  <c:v>2.0005533980582517</c:v>
                </c:pt>
                <c:pt idx="176">
                  <c:v>2.0005533980582517</c:v>
                </c:pt>
                <c:pt idx="177">
                  <c:v>2.0005533980582517</c:v>
                </c:pt>
                <c:pt idx="178">
                  <c:v>2.0005533980582517</c:v>
                </c:pt>
                <c:pt idx="179">
                  <c:v>2.0005533980582517</c:v>
                </c:pt>
                <c:pt idx="180">
                  <c:v>2.0005533980582517</c:v>
                </c:pt>
                <c:pt idx="181">
                  <c:v>2.0005533980582517</c:v>
                </c:pt>
                <c:pt idx="182">
                  <c:v>2.0005533980582517</c:v>
                </c:pt>
                <c:pt idx="183">
                  <c:v>2.0005533980582517</c:v>
                </c:pt>
                <c:pt idx="184">
                  <c:v>2.0005533980582517</c:v>
                </c:pt>
                <c:pt idx="185">
                  <c:v>2.0005533980582517</c:v>
                </c:pt>
                <c:pt idx="186">
                  <c:v>2.0005533980582517</c:v>
                </c:pt>
                <c:pt idx="187">
                  <c:v>2.0005533980582517</c:v>
                </c:pt>
                <c:pt idx="188">
                  <c:v>2.0005533980582517</c:v>
                </c:pt>
                <c:pt idx="189">
                  <c:v>2.0005533980582517</c:v>
                </c:pt>
                <c:pt idx="190">
                  <c:v>2.0005533980582517</c:v>
                </c:pt>
                <c:pt idx="191">
                  <c:v>2.0005533980582517</c:v>
                </c:pt>
                <c:pt idx="192">
                  <c:v>2.0005533980582517</c:v>
                </c:pt>
                <c:pt idx="193">
                  <c:v>2.0005533980582517</c:v>
                </c:pt>
                <c:pt idx="194">
                  <c:v>2.0005533980582517</c:v>
                </c:pt>
                <c:pt idx="195">
                  <c:v>2.0005533980582517</c:v>
                </c:pt>
                <c:pt idx="196">
                  <c:v>2.0005533980582517</c:v>
                </c:pt>
                <c:pt idx="197">
                  <c:v>2.0005533980582517</c:v>
                </c:pt>
                <c:pt idx="198">
                  <c:v>2.0005533980582517</c:v>
                </c:pt>
                <c:pt idx="199">
                  <c:v>2.0005533980582517</c:v>
                </c:pt>
              </c:numCache>
            </c:numRef>
          </c:yVal>
          <c:smooth val="0"/>
        </c:ser>
        <c:ser>
          <c:idx val="7"/>
          <c:order val="4"/>
          <c:tx>
            <c:strRef>
              <c:f>Calculation!$AL$4</c:f>
              <c:strCache>
                <c:ptCount val="1"/>
                <c:pt idx="0">
                  <c:v>ZweiDrittelUCLR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Calculation!$AL$5:$AL$204</c:f>
              <c:numCache>
                <c:formatCode>0.00</c:formatCode>
                <c:ptCount val="200"/>
                <c:pt idx="0">
                  <c:v>2.8622718446601931</c:v>
                </c:pt>
                <c:pt idx="1">
                  <c:v>2.8622718446601931</c:v>
                </c:pt>
                <c:pt idx="2">
                  <c:v>2.8622718446601931</c:v>
                </c:pt>
                <c:pt idx="3">
                  <c:v>2.8622718446601931</c:v>
                </c:pt>
                <c:pt idx="4">
                  <c:v>2.8622718446601931</c:v>
                </c:pt>
                <c:pt idx="5">
                  <c:v>2.8622718446601931</c:v>
                </c:pt>
                <c:pt idx="6">
                  <c:v>2.8622718446601931</c:v>
                </c:pt>
                <c:pt idx="7">
                  <c:v>2.8622718446601931</c:v>
                </c:pt>
                <c:pt idx="8">
                  <c:v>2.8622718446601931</c:v>
                </c:pt>
                <c:pt idx="9">
                  <c:v>2.8622718446601931</c:v>
                </c:pt>
                <c:pt idx="10">
                  <c:v>2.8622718446601931</c:v>
                </c:pt>
                <c:pt idx="11">
                  <c:v>2.8622718446601931</c:v>
                </c:pt>
                <c:pt idx="12">
                  <c:v>2.8622718446601931</c:v>
                </c:pt>
                <c:pt idx="13">
                  <c:v>2.8622718446601931</c:v>
                </c:pt>
                <c:pt idx="14">
                  <c:v>2.8622718446601931</c:v>
                </c:pt>
                <c:pt idx="15">
                  <c:v>2.8622718446601931</c:v>
                </c:pt>
                <c:pt idx="16">
                  <c:v>2.8622718446601931</c:v>
                </c:pt>
                <c:pt idx="17">
                  <c:v>2.8622718446601931</c:v>
                </c:pt>
                <c:pt idx="18">
                  <c:v>2.8622718446601931</c:v>
                </c:pt>
                <c:pt idx="19">
                  <c:v>2.8622718446601931</c:v>
                </c:pt>
                <c:pt idx="20">
                  <c:v>2.8622718446601931</c:v>
                </c:pt>
                <c:pt idx="21">
                  <c:v>2.8622718446601931</c:v>
                </c:pt>
                <c:pt idx="22">
                  <c:v>2.8622718446601931</c:v>
                </c:pt>
                <c:pt idx="23">
                  <c:v>2.8622718446601931</c:v>
                </c:pt>
                <c:pt idx="24">
                  <c:v>2.8622718446601931</c:v>
                </c:pt>
                <c:pt idx="25">
                  <c:v>2.8622718446601931</c:v>
                </c:pt>
                <c:pt idx="26">
                  <c:v>2.8622718446601931</c:v>
                </c:pt>
                <c:pt idx="27">
                  <c:v>2.8622718446601931</c:v>
                </c:pt>
                <c:pt idx="28">
                  <c:v>2.8622718446601931</c:v>
                </c:pt>
                <c:pt idx="29">
                  <c:v>2.8622718446601931</c:v>
                </c:pt>
                <c:pt idx="30">
                  <c:v>2.8622718446601931</c:v>
                </c:pt>
                <c:pt idx="31">
                  <c:v>2.8622718446601931</c:v>
                </c:pt>
                <c:pt idx="32">
                  <c:v>2.8622718446601931</c:v>
                </c:pt>
                <c:pt idx="33">
                  <c:v>2.8622718446601931</c:v>
                </c:pt>
                <c:pt idx="34">
                  <c:v>2.8622718446601931</c:v>
                </c:pt>
                <c:pt idx="35">
                  <c:v>2.8622718446601931</c:v>
                </c:pt>
                <c:pt idx="36">
                  <c:v>2.8622718446601931</c:v>
                </c:pt>
                <c:pt idx="37">
                  <c:v>2.8622718446601931</c:v>
                </c:pt>
                <c:pt idx="38">
                  <c:v>2.8622718446601931</c:v>
                </c:pt>
                <c:pt idx="39">
                  <c:v>2.8622718446601931</c:v>
                </c:pt>
                <c:pt idx="40">
                  <c:v>2.8622718446601931</c:v>
                </c:pt>
                <c:pt idx="41">
                  <c:v>2.8622718446601931</c:v>
                </c:pt>
                <c:pt idx="42">
                  <c:v>2.8622718446601931</c:v>
                </c:pt>
                <c:pt idx="43">
                  <c:v>2.8622718446601931</c:v>
                </c:pt>
                <c:pt idx="44">
                  <c:v>2.8622718446601931</c:v>
                </c:pt>
                <c:pt idx="45">
                  <c:v>2.8622718446601931</c:v>
                </c:pt>
                <c:pt idx="46">
                  <c:v>2.8622718446601931</c:v>
                </c:pt>
                <c:pt idx="47">
                  <c:v>2.8622718446601931</c:v>
                </c:pt>
                <c:pt idx="48">
                  <c:v>2.8622718446601931</c:v>
                </c:pt>
                <c:pt idx="49">
                  <c:v>2.8622718446601931</c:v>
                </c:pt>
                <c:pt idx="50">
                  <c:v>2.8622718446601931</c:v>
                </c:pt>
                <c:pt idx="51">
                  <c:v>2.8622718446601931</c:v>
                </c:pt>
                <c:pt idx="52">
                  <c:v>2.8622718446601931</c:v>
                </c:pt>
                <c:pt idx="53">
                  <c:v>2.8622718446601931</c:v>
                </c:pt>
                <c:pt idx="54">
                  <c:v>2.8622718446601931</c:v>
                </c:pt>
                <c:pt idx="55">
                  <c:v>2.8622718446601931</c:v>
                </c:pt>
                <c:pt idx="56">
                  <c:v>2.8622718446601931</c:v>
                </c:pt>
                <c:pt idx="57">
                  <c:v>2.8622718446601931</c:v>
                </c:pt>
                <c:pt idx="58">
                  <c:v>2.8622718446601931</c:v>
                </c:pt>
                <c:pt idx="59">
                  <c:v>2.8622718446601931</c:v>
                </c:pt>
                <c:pt idx="60">
                  <c:v>2.8622718446601931</c:v>
                </c:pt>
                <c:pt idx="61">
                  <c:v>2.8622718446601931</c:v>
                </c:pt>
                <c:pt idx="62">
                  <c:v>2.8622718446601931</c:v>
                </c:pt>
                <c:pt idx="63">
                  <c:v>2.8622718446601931</c:v>
                </c:pt>
                <c:pt idx="64">
                  <c:v>2.8622718446601931</c:v>
                </c:pt>
                <c:pt idx="65">
                  <c:v>2.8622718446601931</c:v>
                </c:pt>
                <c:pt idx="66">
                  <c:v>2.8622718446601931</c:v>
                </c:pt>
                <c:pt idx="67">
                  <c:v>2.8622718446601931</c:v>
                </c:pt>
                <c:pt idx="68">
                  <c:v>2.8622718446601931</c:v>
                </c:pt>
                <c:pt idx="69">
                  <c:v>2.8622718446601931</c:v>
                </c:pt>
                <c:pt idx="70">
                  <c:v>2.8622718446601931</c:v>
                </c:pt>
                <c:pt idx="71">
                  <c:v>2.8622718446601931</c:v>
                </c:pt>
                <c:pt idx="72">
                  <c:v>2.8622718446601931</c:v>
                </c:pt>
                <c:pt idx="73">
                  <c:v>2.8622718446601931</c:v>
                </c:pt>
                <c:pt idx="74">
                  <c:v>2.8622718446601931</c:v>
                </c:pt>
                <c:pt idx="75">
                  <c:v>2.8622718446601931</c:v>
                </c:pt>
                <c:pt idx="76">
                  <c:v>2.8622718446601931</c:v>
                </c:pt>
                <c:pt idx="77">
                  <c:v>2.8622718446601931</c:v>
                </c:pt>
                <c:pt idx="78">
                  <c:v>2.8622718446601931</c:v>
                </c:pt>
                <c:pt idx="79">
                  <c:v>2.8622718446601931</c:v>
                </c:pt>
                <c:pt idx="80">
                  <c:v>2.8622718446601931</c:v>
                </c:pt>
                <c:pt idx="81">
                  <c:v>2.8622718446601931</c:v>
                </c:pt>
                <c:pt idx="82">
                  <c:v>2.8622718446601931</c:v>
                </c:pt>
                <c:pt idx="83">
                  <c:v>2.8622718446601931</c:v>
                </c:pt>
                <c:pt idx="84">
                  <c:v>2.8622718446601931</c:v>
                </c:pt>
                <c:pt idx="85">
                  <c:v>2.8622718446601931</c:v>
                </c:pt>
                <c:pt idx="86">
                  <c:v>2.8622718446601931</c:v>
                </c:pt>
                <c:pt idx="87">
                  <c:v>2.8622718446601931</c:v>
                </c:pt>
                <c:pt idx="88">
                  <c:v>2.8622718446601931</c:v>
                </c:pt>
                <c:pt idx="89">
                  <c:v>2.8622718446601931</c:v>
                </c:pt>
                <c:pt idx="90">
                  <c:v>2.8622718446601931</c:v>
                </c:pt>
                <c:pt idx="91">
                  <c:v>2.8622718446601931</c:v>
                </c:pt>
                <c:pt idx="92">
                  <c:v>2.8622718446601931</c:v>
                </c:pt>
                <c:pt idx="93">
                  <c:v>2.8622718446601931</c:v>
                </c:pt>
                <c:pt idx="94">
                  <c:v>2.8622718446601931</c:v>
                </c:pt>
                <c:pt idx="95">
                  <c:v>2.8622718446601931</c:v>
                </c:pt>
                <c:pt idx="96">
                  <c:v>2.8622718446601931</c:v>
                </c:pt>
                <c:pt idx="97">
                  <c:v>2.8622718446601931</c:v>
                </c:pt>
                <c:pt idx="98">
                  <c:v>2.8622718446601931</c:v>
                </c:pt>
                <c:pt idx="99">
                  <c:v>2.8622718446601931</c:v>
                </c:pt>
                <c:pt idx="100">
                  <c:v>2.8622718446601931</c:v>
                </c:pt>
                <c:pt idx="101">
                  <c:v>2.8622718446601931</c:v>
                </c:pt>
                <c:pt idx="102">
                  <c:v>2.8622718446601931</c:v>
                </c:pt>
                <c:pt idx="103">
                  <c:v>2.8622718446601931</c:v>
                </c:pt>
                <c:pt idx="104">
                  <c:v>2.8622718446601931</c:v>
                </c:pt>
                <c:pt idx="105">
                  <c:v>2.8622718446601931</c:v>
                </c:pt>
                <c:pt idx="106">
                  <c:v>2.8622718446601931</c:v>
                </c:pt>
                <c:pt idx="107">
                  <c:v>2.8622718446601931</c:v>
                </c:pt>
                <c:pt idx="108">
                  <c:v>2.8622718446601931</c:v>
                </c:pt>
                <c:pt idx="109">
                  <c:v>2.8622718446601931</c:v>
                </c:pt>
                <c:pt idx="110">
                  <c:v>2.8622718446601931</c:v>
                </c:pt>
                <c:pt idx="111">
                  <c:v>2.8622718446601931</c:v>
                </c:pt>
                <c:pt idx="112">
                  <c:v>2.8622718446601931</c:v>
                </c:pt>
                <c:pt idx="113">
                  <c:v>2.8622718446601931</c:v>
                </c:pt>
                <c:pt idx="114">
                  <c:v>2.8622718446601931</c:v>
                </c:pt>
                <c:pt idx="115">
                  <c:v>2.8622718446601931</c:v>
                </c:pt>
                <c:pt idx="116">
                  <c:v>2.8622718446601931</c:v>
                </c:pt>
                <c:pt idx="117">
                  <c:v>2.8622718446601931</c:v>
                </c:pt>
                <c:pt idx="118">
                  <c:v>2.8622718446601931</c:v>
                </c:pt>
                <c:pt idx="119">
                  <c:v>2.8622718446601931</c:v>
                </c:pt>
                <c:pt idx="120">
                  <c:v>2.8622718446601931</c:v>
                </c:pt>
                <c:pt idx="121">
                  <c:v>2.8622718446601931</c:v>
                </c:pt>
                <c:pt idx="122">
                  <c:v>2.8622718446601931</c:v>
                </c:pt>
                <c:pt idx="123">
                  <c:v>2.8622718446601931</c:v>
                </c:pt>
                <c:pt idx="124">
                  <c:v>2.8622718446601931</c:v>
                </c:pt>
                <c:pt idx="125">
                  <c:v>2.8622718446601931</c:v>
                </c:pt>
                <c:pt idx="126">
                  <c:v>2.8622718446601931</c:v>
                </c:pt>
                <c:pt idx="127">
                  <c:v>2.8622718446601931</c:v>
                </c:pt>
                <c:pt idx="128">
                  <c:v>2.8622718446601931</c:v>
                </c:pt>
                <c:pt idx="129">
                  <c:v>2.8622718446601931</c:v>
                </c:pt>
                <c:pt idx="130">
                  <c:v>2.8622718446601931</c:v>
                </c:pt>
                <c:pt idx="131">
                  <c:v>2.8622718446601931</c:v>
                </c:pt>
                <c:pt idx="132">
                  <c:v>2.8622718446601931</c:v>
                </c:pt>
                <c:pt idx="133">
                  <c:v>2.8622718446601931</c:v>
                </c:pt>
                <c:pt idx="134">
                  <c:v>2.8622718446601931</c:v>
                </c:pt>
                <c:pt idx="135">
                  <c:v>2.8622718446601931</c:v>
                </c:pt>
                <c:pt idx="136">
                  <c:v>2.8622718446601931</c:v>
                </c:pt>
                <c:pt idx="137">
                  <c:v>2.8622718446601931</c:v>
                </c:pt>
                <c:pt idx="138">
                  <c:v>2.8622718446601931</c:v>
                </c:pt>
                <c:pt idx="139">
                  <c:v>2.8622718446601931</c:v>
                </c:pt>
                <c:pt idx="140">
                  <c:v>2.8622718446601931</c:v>
                </c:pt>
                <c:pt idx="141">
                  <c:v>2.8622718446601931</c:v>
                </c:pt>
                <c:pt idx="142">
                  <c:v>2.8622718446601931</c:v>
                </c:pt>
                <c:pt idx="143">
                  <c:v>2.8622718446601931</c:v>
                </c:pt>
                <c:pt idx="144">
                  <c:v>2.8622718446601931</c:v>
                </c:pt>
                <c:pt idx="145">
                  <c:v>2.8622718446601931</c:v>
                </c:pt>
                <c:pt idx="146">
                  <c:v>2.8622718446601931</c:v>
                </c:pt>
                <c:pt idx="147">
                  <c:v>2.8622718446601931</c:v>
                </c:pt>
                <c:pt idx="148">
                  <c:v>2.8622718446601931</c:v>
                </c:pt>
                <c:pt idx="149">
                  <c:v>2.8622718446601931</c:v>
                </c:pt>
                <c:pt idx="150">
                  <c:v>2.8622718446601931</c:v>
                </c:pt>
                <c:pt idx="151">
                  <c:v>2.8622718446601931</c:v>
                </c:pt>
                <c:pt idx="152">
                  <c:v>2.8622718446601931</c:v>
                </c:pt>
                <c:pt idx="153">
                  <c:v>2.8622718446601931</c:v>
                </c:pt>
                <c:pt idx="154">
                  <c:v>2.8622718446601931</c:v>
                </c:pt>
                <c:pt idx="155">
                  <c:v>2.8622718446601931</c:v>
                </c:pt>
                <c:pt idx="156">
                  <c:v>2.8622718446601931</c:v>
                </c:pt>
                <c:pt idx="157">
                  <c:v>2.8622718446601931</c:v>
                </c:pt>
                <c:pt idx="158">
                  <c:v>2.8622718446601931</c:v>
                </c:pt>
                <c:pt idx="159">
                  <c:v>2.8622718446601931</c:v>
                </c:pt>
                <c:pt idx="160">
                  <c:v>2.8622718446601931</c:v>
                </c:pt>
                <c:pt idx="161">
                  <c:v>2.8622718446601931</c:v>
                </c:pt>
                <c:pt idx="162">
                  <c:v>2.8622718446601931</c:v>
                </c:pt>
                <c:pt idx="163">
                  <c:v>2.8622718446601931</c:v>
                </c:pt>
                <c:pt idx="164">
                  <c:v>2.8622718446601931</c:v>
                </c:pt>
                <c:pt idx="165">
                  <c:v>2.8622718446601931</c:v>
                </c:pt>
                <c:pt idx="166">
                  <c:v>2.8622718446601931</c:v>
                </c:pt>
                <c:pt idx="167">
                  <c:v>2.8622718446601931</c:v>
                </c:pt>
                <c:pt idx="168">
                  <c:v>2.8622718446601931</c:v>
                </c:pt>
                <c:pt idx="169">
                  <c:v>2.8622718446601931</c:v>
                </c:pt>
                <c:pt idx="170">
                  <c:v>2.8622718446601931</c:v>
                </c:pt>
                <c:pt idx="171">
                  <c:v>2.8622718446601931</c:v>
                </c:pt>
                <c:pt idx="172">
                  <c:v>2.8622718446601931</c:v>
                </c:pt>
                <c:pt idx="173">
                  <c:v>2.8622718446601931</c:v>
                </c:pt>
                <c:pt idx="174">
                  <c:v>2.8622718446601931</c:v>
                </c:pt>
                <c:pt idx="175">
                  <c:v>2.8622718446601931</c:v>
                </c:pt>
                <c:pt idx="176">
                  <c:v>2.8622718446601931</c:v>
                </c:pt>
                <c:pt idx="177">
                  <c:v>2.8622718446601931</c:v>
                </c:pt>
                <c:pt idx="178">
                  <c:v>2.8622718446601931</c:v>
                </c:pt>
                <c:pt idx="179">
                  <c:v>2.8622718446601931</c:v>
                </c:pt>
                <c:pt idx="180">
                  <c:v>2.8622718446601931</c:v>
                </c:pt>
                <c:pt idx="181">
                  <c:v>2.8622718446601931</c:v>
                </c:pt>
                <c:pt idx="182">
                  <c:v>2.8622718446601931</c:v>
                </c:pt>
                <c:pt idx="183">
                  <c:v>2.8622718446601931</c:v>
                </c:pt>
                <c:pt idx="184">
                  <c:v>2.8622718446601931</c:v>
                </c:pt>
                <c:pt idx="185">
                  <c:v>2.8622718446601931</c:v>
                </c:pt>
                <c:pt idx="186">
                  <c:v>2.8622718446601931</c:v>
                </c:pt>
                <c:pt idx="187">
                  <c:v>2.8622718446601931</c:v>
                </c:pt>
                <c:pt idx="188">
                  <c:v>2.8622718446601931</c:v>
                </c:pt>
                <c:pt idx="189">
                  <c:v>2.8622718446601931</c:v>
                </c:pt>
                <c:pt idx="190">
                  <c:v>2.8622718446601931</c:v>
                </c:pt>
                <c:pt idx="191">
                  <c:v>2.8622718446601931</c:v>
                </c:pt>
                <c:pt idx="192">
                  <c:v>2.8622718446601931</c:v>
                </c:pt>
                <c:pt idx="193">
                  <c:v>2.8622718446601931</c:v>
                </c:pt>
                <c:pt idx="194">
                  <c:v>2.8622718446601931</c:v>
                </c:pt>
                <c:pt idx="195">
                  <c:v>2.8622718446601931</c:v>
                </c:pt>
                <c:pt idx="196">
                  <c:v>2.8622718446601931</c:v>
                </c:pt>
                <c:pt idx="197">
                  <c:v>2.8622718446601931</c:v>
                </c:pt>
                <c:pt idx="198">
                  <c:v>2.8622718446601931</c:v>
                </c:pt>
                <c:pt idx="199">
                  <c:v>2.8622718446601931</c:v>
                </c:pt>
              </c:numCache>
            </c:numRef>
          </c:yVal>
          <c:smooth val="0"/>
        </c:ser>
        <c:ser>
          <c:idx val="1"/>
          <c:order val="5"/>
          <c:tx>
            <c:strRef>
              <c:f>'Input and Diagram'!$V$35</c:f>
              <c:strCache>
                <c:ptCount val="1"/>
                <c:pt idx="0">
                  <c:v>Rule 1</c:v>
                </c:pt>
              </c:strCache>
            </c:strRef>
          </c:tx>
          <c:spPr>
            <a:ln w="34925">
              <a:noFill/>
            </a:ln>
          </c:spPr>
          <c:marker>
            <c:symbol val="circle"/>
            <c:size val="7"/>
            <c:spPr>
              <a:solidFill>
                <a:schemeClr val="bg2">
                  <a:lumMod val="50000"/>
                </a:schemeClr>
              </a:solidFill>
              <a:ln>
                <a:noFill/>
              </a:ln>
            </c:spPr>
          </c:marker>
          <c:dPt>
            <c:idx val="33"/>
            <c:bubble3D val="0"/>
          </c:dPt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Calculation!$AX$5:$AX$204</c:f>
              <c:numCache>
                <c:formatCode>General</c:formatCode>
                <c:ptCount val="20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4.6999999999999993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3.75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</c:numCache>
            </c:numRef>
          </c:yVal>
          <c:smooth val="0"/>
        </c:ser>
        <c:ser>
          <c:idx val="3"/>
          <c:order val="6"/>
          <c:tx>
            <c:strRef>
              <c:f>'Input and Diagram'!$V$37</c:f>
              <c:strCache>
                <c:ptCount val="1"/>
                <c:pt idx="0">
                  <c:v>Rule 2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noFill/>
              </a:ln>
            </c:spPr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Calculation!$BD$5:$BD$204</c:f>
              <c:numCache>
                <c:formatCode>General</c:formatCode>
                <c:ptCount val="200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1.6999999999999993</c:v>
                </c:pt>
                <c:pt idx="33">
                  <c:v>1.3999999999999986</c:v>
                </c:pt>
                <c:pt idx="34">
                  <c:v>1.3999999999999986</c:v>
                </c:pt>
                <c:pt idx="35">
                  <c:v>1.3999999999999986</c:v>
                </c:pt>
                <c:pt idx="36">
                  <c:v>1.3999999999999986</c:v>
                </c:pt>
                <c:pt idx="37">
                  <c:v>1.5</c:v>
                </c:pt>
                <c:pt idx="38">
                  <c:v>1.5</c:v>
                </c:pt>
                <c:pt idx="39">
                  <c:v>1.5999999999999979</c:v>
                </c:pt>
                <c:pt idx="40">
                  <c:v>1.6999999999999993</c:v>
                </c:pt>
                <c:pt idx="41">
                  <c:v>1.5</c:v>
                </c:pt>
                <c:pt idx="42">
                  <c:v>1.3999999999999986</c:v>
                </c:pt>
                <c:pt idx="43">
                  <c:v>1.3999999999999986</c:v>
                </c:pt>
                <c:pt idx="44">
                  <c:v>1.3000000000000007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0.70000000000000284</c:v>
                </c:pt>
                <c:pt idx="70">
                  <c:v>0.39999999999999858</c:v>
                </c:pt>
                <c:pt idx="71">
                  <c:v>0.5</c:v>
                </c:pt>
                <c:pt idx="72">
                  <c:v>0.19999999999999929</c:v>
                </c:pt>
                <c:pt idx="73">
                  <c:v>0.19999999999999929</c:v>
                </c:pt>
                <c:pt idx="74">
                  <c:v>0.5</c:v>
                </c:pt>
                <c:pt idx="75">
                  <c:v>0</c:v>
                </c:pt>
                <c:pt idx="76">
                  <c:v>0.10000000000000142</c:v>
                </c:pt>
                <c:pt idx="77">
                  <c:v>0.89999999999999858</c:v>
                </c:pt>
                <c:pt idx="78">
                  <c:v>0.5</c:v>
                </c:pt>
                <c:pt idx="79">
                  <c:v>0.30000000000000071</c:v>
                </c:pt>
                <c:pt idx="80">
                  <c:v>0.10000000000000142</c:v>
                </c:pt>
                <c:pt idx="81">
                  <c:v>0.80000000000000071</c:v>
                </c:pt>
                <c:pt idx="82">
                  <c:v>0.5</c:v>
                </c:pt>
                <c:pt idx="83">
                  <c:v>0</c:v>
                </c:pt>
                <c:pt idx="84">
                  <c:v>0.69999999999999929</c:v>
                </c:pt>
                <c:pt idx="85">
                  <c:v>0.60000000000000142</c:v>
                </c:pt>
                <c:pt idx="86">
                  <c:v>0</c:v>
                </c:pt>
                <c:pt idx="87">
                  <c:v>0.19999999999999929</c:v>
                </c:pt>
                <c:pt idx="88">
                  <c:v>1.0999999999999979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</c:numCache>
            </c:numRef>
          </c:yVal>
          <c:smooth val="0"/>
        </c:ser>
        <c:ser>
          <c:idx val="4"/>
          <c:order val="7"/>
          <c:tx>
            <c:strRef>
              <c:f>'Input and Diagram'!$V$40</c:f>
              <c:strCache>
                <c:ptCount val="1"/>
                <c:pt idx="0">
                  <c:v>Rule 3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Calculation!$BJ$6:$BJ$204</c:f>
              <c:numCache>
                <c:formatCode>General</c:formatCode>
                <c:ptCount val="19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'Input and Diagram'!$V$43</c:f>
              <c:strCache>
                <c:ptCount val="1"/>
                <c:pt idx="0">
                  <c:v>Rule 4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Calculation!$Z$5:$Z$204</c:f>
              <c:numCache>
                <c:formatCode>General</c:formatCode>
                <c:ptCount val="2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104</c:v>
                </c:pt>
                <c:pt idx="122">
                  <c:v>104</c:v>
                </c:pt>
                <c:pt idx="123">
                  <c:v>104</c:v>
                </c:pt>
                <c:pt idx="124">
                  <c:v>104</c:v>
                </c:pt>
                <c:pt idx="125">
                  <c:v>104</c:v>
                </c:pt>
                <c:pt idx="126">
                  <c:v>104</c:v>
                </c:pt>
                <c:pt idx="127">
                  <c:v>104</c:v>
                </c:pt>
                <c:pt idx="128">
                  <c:v>104</c:v>
                </c:pt>
                <c:pt idx="129">
                  <c:v>104</c:v>
                </c:pt>
                <c:pt idx="130">
                  <c:v>104</c:v>
                </c:pt>
                <c:pt idx="131">
                  <c:v>104</c:v>
                </c:pt>
                <c:pt idx="132">
                  <c:v>104</c:v>
                </c:pt>
                <c:pt idx="133">
                  <c:v>104</c:v>
                </c:pt>
                <c:pt idx="134">
                  <c:v>104</c:v>
                </c:pt>
                <c:pt idx="135">
                  <c:v>104</c:v>
                </c:pt>
                <c:pt idx="136">
                  <c:v>104</c:v>
                </c:pt>
                <c:pt idx="137">
                  <c:v>104</c:v>
                </c:pt>
                <c:pt idx="138">
                  <c:v>104</c:v>
                </c:pt>
                <c:pt idx="139">
                  <c:v>104</c:v>
                </c:pt>
                <c:pt idx="140">
                  <c:v>104</c:v>
                </c:pt>
                <c:pt idx="141">
                  <c:v>104</c:v>
                </c:pt>
                <c:pt idx="142">
                  <c:v>104</c:v>
                </c:pt>
                <c:pt idx="143">
                  <c:v>104</c:v>
                </c:pt>
                <c:pt idx="144">
                  <c:v>104</c:v>
                </c:pt>
                <c:pt idx="145">
                  <c:v>104</c:v>
                </c:pt>
                <c:pt idx="146">
                  <c:v>104</c:v>
                </c:pt>
                <c:pt idx="147">
                  <c:v>104</c:v>
                </c:pt>
                <c:pt idx="148">
                  <c:v>104</c:v>
                </c:pt>
                <c:pt idx="149">
                  <c:v>104</c:v>
                </c:pt>
                <c:pt idx="150">
                  <c:v>104</c:v>
                </c:pt>
                <c:pt idx="151">
                  <c:v>104</c:v>
                </c:pt>
                <c:pt idx="152">
                  <c:v>104</c:v>
                </c:pt>
                <c:pt idx="153">
                  <c:v>104</c:v>
                </c:pt>
                <c:pt idx="154">
                  <c:v>104</c:v>
                </c:pt>
                <c:pt idx="155">
                  <c:v>104</c:v>
                </c:pt>
                <c:pt idx="156">
                  <c:v>104</c:v>
                </c:pt>
                <c:pt idx="157">
                  <c:v>104</c:v>
                </c:pt>
                <c:pt idx="158">
                  <c:v>104</c:v>
                </c:pt>
                <c:pt idx="159">
                  <c:v>104</c:v>
                </c:pt>
                <c:pt idx="160">
                  <c:v>104</c:v>
                </c:pt>
                <c:pt idx="161">
                  <c:v>104</c:v>
                </c:pt>
                <c:pt idx="162">
                  <c:v>104</c:v>
                </c:pt>
                <c:pt idx="163">
                  <c:v>104</c:v>
                </c:pt>
                <c:pt idx="164">
                  <c:v>104</c:v>
                </c:pt>
                <c:pt idx="165">
                  <c:v>104</c:v>
                </c:pt>
                <c:pt idx="166">
                  <c:v>104</c:v>
                </c:pt>
                <c:pt idx="167">
                  <c:v>104</c:v>
                </c:pt>
                <c:pt idx="168">
                  <c:v>104</c:v>
                </c:pt>
                <c:pt idx="169">
                  <c:v>104</c:v>
                </c:pt>
                <c:pt idx="170">
                  <c:v>104</c:v>
                </c:pt>
                <c:pt idx="171">
                  <c:v>104</c:v>
                </c:pt>
                <c:pt idx="172">
                  <c:v>104</c:v>
                </c:pt>
                <c:pt idx="173">
                  <c:v>104</c:v>
                </c:pt>
                <c:pt idx="174">
                  <c:v>104</c:v>
                </c:pt>
                <c:pt idx="175">
                  <c:v>104</c:v>
                </c:pt>
                <c:pt idx="176">
                  <c:v>104</c:v>
                </c:pt>
                <c:pt idx="177">
                  <c:v>104</c:v>
                </c:pt>
                <c:pt idx="178">
                  <c:v>104</c:v>
                </c:pt>
                <c:pt idx="179">
                  <c:v>104</c:v>
                </c:pt>
                <c:pt idx="180">
                  <c:v>104</c:v>
                </c:pt>
                <c:pt idx="181">
                  <c:v>104</c:v>
                </c:pt>
                <c:pt idx="182">
                  <c:v>104</c:v>
                </c:pt>
                <c:pt idx="183">
                  <c:v>104</c:v>
                </c:pt>
                <c:pt idx="184">
                  <c:v>104</c:v>
                </c:pt>
                <c:pt idx="185">
                  <c:v>104</c:v>
                </c:pt>
                <c:pt idx="186">
                  <c:v>104</c:v>
                </c:pt>
                <c:pt idx="187">
                  <c:v>104</c:v>
                </c:pt>
                <c:pt idx="188">
                  <c:v>104</c:v>
                </c:pt>
                <c:pt idx="189">
                  <c:v>104</c:v>
                </c:pt>
                <c:pt idx="190">
                  <c:v>104</c:v>
                </c:pt>
                <c:pt idx="191">
                  <c:v>104</c:v>
                </c:pt>
                <c:pt idx="192">
                  <c:v>104</c:v>
                </c:pt>
                <c:pt idx="193">
                  <c:v>104</c:v>
                </c:pt>
                <c:pt idx="194">
                  <c:v>104</c:v>
                </c:pt>
                <c:pt idx="195">
                  <c:v>104</c:v>
                </c:pt>
                <c:pt idx="196">
                  <c:v>104</c:v>
                </c:pt>
                <c:pt idx="197">
                  <c:v>104</c:v>
                </c:pt>
                <c:pt idx="198">
                  <c:v>104</c:v>
                </c:pt>
                <c:pt idx="199">
                  <c:v>104</c:v>
                </c:pt>
              </c:numCache>
            </c:numRef>
          </c:xVal>
          <c:yVal>
            <c:numRef>
              <c:f>Calculation!$BP$6:$BP$204</c:f>
              <c:numCache>
                <c:formatCode>General</c:formatCode>
                <c:ptCount val="19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0138192"/>
        <c:axId val="280140544"/>
      </c:scatterChart>
      <c:valAx>
        <c:axId val="280138192"/>
        <c:scaling>
          <c:orientation val="minMax"/>
          <c:min val="0"/>
        </c:scaling>
        <c:delete val="0"/>
        <c:axPos val="b"/>
        <c:title>
          <c:tx>
            <c:strRef>
              <c:f>'Input and Diagram'!$B$4</c:f>
              <c:strCache>
                <c:ptCount val="1"/>
                <c:pt idx="0">
                  <c:v>i</c:v>
                </c:pt>
              </c:strCache>
            </c:strRef>
          </c:tx>
          <c:layout/>
          <c:overlay val="0"/>
          <c:txPr>
            <a:bodyPr/>
            <a:lstStyle/>
            <a:p>
              <a:pPr>
                <a:defRPr sz="12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de-DE"/>
            </a:p>
          </c:txPr>
        </c:title>
        <c:numFmt formatCode="0" sourceLinked="0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280140544"/>
        <c:crosses val="autoZero"/>
        <c:crossBetween val="midCat"/>
      </c:valAx>
      <c:valAx>
        <c:axId val="280140544"/>
        <c:scaling>
          <c:orientation val="minMax"/>
        </c:scaling>
        <c:delete val="0"/>
        <c:axPos val="l"/>
        <c:title>
          <c:tx>
            <c:strRef>
              <c:f>'Input and Diagram'!$O$11</c:f>
              <c:strCache>
                <c:ptCount val="1"/>
                <c:pt idx="0">
                  <c:v>mm</c:v>
                </c:pt>
              </c:strCache>
            </c:strRef>
          </c:tx>
          <c:layout/>
          <c:overlay val="0"/>
          <c:txPr>
            <a:bodyPr/>
            <a:lstStyle/>
            <a:p>
              <a:pPr>
                <a:defRPr sz="12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de-DE"/>
            </a:p>
          </c:txPr>
        </c:title>
        <c:numFmt formatCode="0.00" sourceLinked="0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280138192"/>
        <c:crosses val="autoZero"/>
        <c:crossBetween val="midCat"/>
      </c:valAx>
      <c:spPr>
        <a:solidFill>
          <a:schemeClr val="bg1"/>
        </a:solidFill>
        <a:ln w="25400">
          <a:solidFill>
            <a:schemeClr val="tx1"/>
          </a:solidFill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8409440377741727"/>
          <c:y val="0.17551971560959206"/>
          <c:w val="0.15905595662146307"/>
          <c:h val="0.70155917049725369"/>
        </c:manualLayout>
      </c:layout>
      <c:overlay val="0"/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  <a:ln w="25400" cmpd="sng">
      <a:solidFill>
        <a:schemeClr val="tx1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hyperlink" Target="http://www.facebook.com/sharer.php?u=http://www.sixsigmablackbelt.de/prozessfaehigkeit-und-maschinenfaehigkeit/" TargetMode="External"/><Relationship Id="rId7" Type="http://schemas.openxmlformats.org/officeDocument/2006/relationships/hyperlink" Target="mailto:?subject=Maschinenfaehigkeit%20&amp;Body=%20http://www.sixsigmablackbelt.de/prozessfaehigkeit-und-maschinenfaehigkeit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twitter.com/share?url=http://www.sixsigmablackbelt.de/prozessfaehigkeit-und-maschinenfaehigkeit/&amp;text=Schaut+Euch+diese+Infos+zur+Prozessfaehigkeit+an" TargetMode="External"/><Relationship Id="rId6" Type="http://schemas.openxmlformats.org/officeDocument/2006/relationships/image" Target="../media/image3.jpeg"/><Relationship Id="rId5" Type="http://schemas.openxmlformats.org/officeDocument/2006/relationships/hyperlink" Target="https://plus.google.com/share?url=http://www.sixsigmablackbelt.de/prozessfaehigkeit-und-maschinenfaehigkeit/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://www.linkedin.com/shareArticle?mini=true&amp;url=http://www.sixsigmablackbelt.de/prozessfaehigkeit-und-maschinenfaehigkei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13854</xdr:colOff>
      <xdr:row>11</xdr:row>
      <xdr:rowOff>69274</xdr:rowOff>
    </xdr:from>
    <xdr:to>
      <xdr:col>20</xdr:col>
      <xdr:colOff>458189</xdr:colOff>
      <xdr:row>31</xdr:row>
      <xdr:rowOff>44830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31</xdr:row>
      <xdr:rowOff>138545</xdr:rowOff>
    </xdr:from>
    <xdr:to>
      <xdr:col>20</xdr:col>
      <xdr:colOff>454974</xdr:colOff>
      <xdr:row>47</xdr:row>
      <xdr:rowOff>207915</xdr:rowOff>
    </xdr:to>
    <xdr:graphicFrame macro="">
      <xdr:nvGraphicFramePr>
        <xdr:cNvPr id="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17</xdr:row>
      <xdr:rowOff>0</xdr:rowOff>
    </xdr:from>
    <xdr:to>
      <xdr:col>18</xdr:col>
      <xdr:colOff>666750</xdr:colOff>
      <xdr:row>20</xdr:row>
      <xdr:rowOff>141194</xdr:rowOff>
    </xdr:to>
    <xdr:pic>
      <xdr:nvPicPr>
        <xdr:cNvPr id="18623" name="Grafik 57">
          <a:hlinkClick xmlns:r="http://schemas.openxmlformats.org/officeDocument/2006/relationships" r:id="rId1" tooltip="Teile einen Tweet über diese Vorlage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3876675"/>
          <a:ext cx="666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714375</xdr:colOff>
      <xdr:row>17</xdr:row>
      <xdr:rowOff>28575</xdr:rowOff>
    </xdr:from>
    <xdr:to>
      <xdr:col>18</xdr:col>
      <xdr:colOff>1276350</xdr:colOff>
      <xdr:row>20</xdr:row>
      <xdr:rowOff>141194</xdr:rowOff>
    </xdr:to>
    <xdr:pic>
      <xdr:nvPicPr>
        <xdr:cNvPr id="18624" name="Grafik 58">
          <a:hlinkClick xmlns:r="http://schemas.openxmlformats.org/officeDocument/2006/relationships" r:id="rId3" tooltip="Empfehle die Vorlage auf Facebook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0" y="3905250"/>
          <a:ext cx="5619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28575</xdr:colOff>
      <xdr:row>16</xdr:row>
      <xdr:rowOff>180975</xdr:rowOff>
    </xdr:from>
    <xdr:to>
      <xdr:col>19</xdr:col>
      <xdr:colOff>638175</xdr:colOff>
      <xdr:row>20</xdr:row>
      <xdr:rowOff>169209</xdr:rowOff>
    </xdr:to>
    <xdr:pic>
      <xdr:nvPicPr>
        <xdr:cNvPr id="18625" name="Grafik 59">
          <a:hlinkClick xmlns:r="http://schemas.openxmlformats.org/officeDocument/2006/relationships" r:id="rId5" tooltip="Empfehle die Vorlage auf Google+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3867150"/>
          <a:ext cx="609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685800</xdr:colOff>
      <xdr:row>17</xdr:row>
      <xdr:rowOff>9525</xdr:rowOff>
    </xdr:from>
    <xdr:to>
      <xdr:col>19</xdr:col>
      <xdr:colOff>1247775</xdr:colOff>
      <xdr:row>20</xdr:row>
      <xdr:rowOff>141194</xdr:rowOff>
    </xdr:to>
    <xdr:pic>
      <xdr:nvPicPr>
        <xdr:cNvPr id="18626" name="Grafik 60">
          <a:hlinkClick xmlns:r="http://schemas.openxmlformats.org/officeDocument/2006/relationships" r:id="rId7" tooltip="Schreibe eine Mail mit dem Link zur Seite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3886200"/>
          <a:ext cx="5619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1314450</xdr:colOff>
      <xdr:row>16</xdr:row>
      <xdr:rowOff>190500</xdr:rowOff>
    </xdr:from>
    <xdr:to>
      <xdr:col>20</xdr:col>
      <xdr:colOff>552451</xdr:colOff>
      <xdr:row>20</xdr:row>
      <xdr:rowOff>171114</xdr:rowOff>
    </xdr:to>
    <xdr:pic>
      <xdr:nvPicPr>
        <xdr:cNvPr id="18627" name="Grafik 61">
          <a:hlinkClick xmlns:r="http://schemas.openxmlformats.org/officeDocument/2006/relationships" r:id="rId9" tooltip="Teilt den Link zu Maschinenfähigkeit über Linkedin"/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400" y="3876675"/>
          <a:ext cx="6000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0</xdr:rowOff>
    </xdr:from>
    <xdr:to>
      <xdr:col>17</xdr:col>
      <xdr:colOff>238125</xdr:colOff>
      <xdr:row>96</xdr:row>
      <xdr:rowOff>0</xdr:rowOff>
    </xdr:to>
    <xdr:sp macro="" textlink="">
      <xdr:nvSpPr>
        <xdr:cNvPr id="2" name="Rechteck 1"/>
        <xdr:cNvSpPr/>
      </xdr:nvSpPr>
      <xdr:spPr>
        <a:xfrm>
          <a:off x="76200" y="0"/>
          <a:ext cx="7123834" cy="1683327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2400"/>
            <a:t>If you want</a:t>
          </a:r>
          <a:r>
            <a:rPr lang="de-DE" sz="2400" baseline="0"/>
            <a:t> to get the sheet protection passwort, write to me (roland.schnurr@sixsigmablackbelt.de)</a:t>
          </a:r>
          <a:endParaRPr lang="de-DE" sz="2400"/>
        </a:p>
      </xdr:txBody>
    </xdr:sp>
    <xdr:clientData/>
  </xdr:twoCellAnchor>
  <xdr:twoCellAnchor>
    <xdr:from>
      <xdr:col>22</xdr:col>
      <xdr:colOff>1004456</xdr:colOff>
      <xdr:row>0</xdr:row>
      <xdr:rowOff>0</xdr:rowOff>
    </xdr:from>
    <xdr:to>
      <xdr:col>80</xdr:col>
      <xdr:colOff>703119</xdr:colOff>
      <xdr:row>217</xdr:row>
      <xdr:rowOff>0</xdr:rowOff>
    </xdr:to>
    <xdr:sp macro="" textlink="">
      <xdr:nvSpPr>
        <xdr:cNvPr id="8" name="Rechteck 7"/>
        <xdr:cNvSpPr/>
      </xdr:nvSpPr>
      <xdr:spPr>
        <a:xfrm>
          <a:off x="14053706" y="0"/>
          <a:ext cx="45418663" cy="421957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mzn.to/1Mmie6d" TargetMode="External"/><Relationship Id="rId3" Type="http://schemas.openxmlformats.org/officeDocument/2006/relationships/hyperlink" Target="http://www.amazon.de/gp/product/3446417842/ref=as_li_tf_tl?ie=UTF8&amp;camp=1638&amp;creative=6742&amp;creativeASIN=3446417842&amp;linkCode=as2&amp;tag=httpwwwsixsigma-21" TargetMode="External"/><Relationship Id="rId7" Type="http://schemas.openxmlformats.org/officeDocument/2006/relationships/hyperlink" Target="http://amzn.to/1Mmi2E5" TargetMode="External"/><Relationship Id="rId2" Type="http://schemas.openxmlformats.org/officeDocument/2006/relationships/hyperlink" Target="http://www.sixsigmablackbelt.de/" TargetMode="External"/><Relationship Id="rId1" Type="http://schemas.openxmlformats.org/officeDocument/2006/relationships/hyperlink" Target="mailto:roland.schnurr@sixsigmablackbelt.de?subject=Excel%20Vorlage%20Maschinen-%20und%20Prozessfaehigkeit" TargetMode="External"/><Relationship Id="rId6" Type="http://schemas.openxmlformats.org/officeDocument/2006/relationships/hyperlink" Target="http://amzn.to/1Oq5nDp" TargetMode="External"/><Relationship Id="rId5" Type="http://schemas.openxmlformats.org/officeDocument/2006/relationships/hyperlink" Target="http://www.amazon.de/gp/product/3897218917?ie=UTF8&amp;camp=3206&amp;creative=21426&amp;creativeASIN=3897218917&amp;linkCode=shr&amp;tag=httpwwwsixsigma-21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mazon.de/gp/product/3837051560/ref=as_li_tf_tl?ie=UTF8&amp;camp=1638&amp;creative=6742&amp;creativeASIN=3837051560&amp;linkCode=as2&amp;tag=httpwwwsixsigma-21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amzn.to/1Mmie6d" TargetMode="External"/><Relationship Id="rId3" Type="http://schemas.openxmlformats.org/officeDocument/2006/relationships/hyperlink" Target="http://www.sixsigmablackbelt.de/" TargetMode="External"/><Relationship Id="rId7" Type="http://schemas.openxmlformats.org/officeDocument/2006/relationships/hyperlink" Target="http://amzn.to/1Mmi2E5" TargetMode="External"/><Relationship Id="rId2" Type="http://schemas.openxmlformats.org/officeDocument/2006/relationships/hyperlink" Target="http://www.amazon.de/gp/product/3837051560/ref=as_li_tf_tl?ie=UTF8&amp;camp=1638&amp;creative=6742&amp;creativeASIN=3837051560&amp;linkCode=as2&amp;tag=httpwwwsixsigma-21" TargetMode="External"/><Relationship Id="rId1" Type="http://schemas.openxmlformats.org/officeDocument/2006/relationships/hyperlink" Target="http://www.amazon.de/gp/product/3446417842/ref=as_li_tf_tl?ie=UTF8&amp;camp=1638&amp;creative=6742&amp;creativeASIN=3446417842&amp;linkCode=as2&amp;tag=httpwwwsixsigma-21" TargetMode="External"/><Relationship Id="rId6" Type="http://schemas.openxmlformats.org/officeDocument/2006/relationships/hyperlink" Target="http://amzn.to/1Oq5nDp" TargetMode="External"/><Relationship Id="rId5" Type="http://schemas.openxmlformats.org/officeDocument/2006/relationships/hyperlink" Target="mailto:roland.schnurr@sixsigmablackbelt.de?subject=Excel%20Vorlage%20Maschinen-%20und%20Prozessfaehigkeit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://www.amazon.de/gp/product/3897218917?ie=UTF8&amp;camp=3206&amp;creative=21426&amp;creativeASIN=3897218917&amp;linkCode=shr&amp;tag=httpwwwsixsigma-21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DG299"/>
  <sheetViews>
    <sheetView tabSelected="1" zoomScale="55" zoomScaleNormal="55" workbookViewId="0">
      <selection activeCell="C9" sqref="C9"/>
    </sheetView>
  </sheetViews>
  <sheetFormatPr baseColWidth="10" defaultColWidth="11.42578125" defaultRowHeight="18.75" x14ac:dyDescent="0.3"/>
  <cols>
    <col min="1" max="1" width="2.140625" style="40" customWidth="1"/>
    <col min="2" max="2" width="5.7109375" style="40" customWidth="1"/>
    <col min="3" max="3" width="10.5703125" style="77" customWidth="1"/>
    <col min="4" max="4" width="2" style="40" customWidth="1"/>
    <col min="5" max="5" width="5.7109375" style="40" customWidth="1"/>
    <col min="6" max="6" width="10.5703125" style="77" customWidth="1"/>
    <col min="7" max="7" width="2" style="40" customWidth="1"/>
    <col min="8" max="8" width="5.7109375" style="40" customWidth="1"/>
    <col min="9" max="9" width="10.5703125" style="77" customWidth="1"/>
    <col min="10" max="10" width="1.7109375" style="40" customWidth="1"/>
    <col min="11" max="11" width="7" style="40" customWidth="1"/>
    <col min="12" max="12" width="10.5703125" style="77" customWidth="1"/>
    <col min="13" max="13" width="2.85546875" style="40" customWidth="1"/>
    <col min="14" max="14" width="22.7109375" style="40" customWidth="1"/>
    <col min="15" max="15" width="16.140625" style="40" customWidth="1"/>
    <col min="16" max="16" width="24.5703125" style="40" customWidth="1"/>
    <col min="17" max="17" width="13" style="40" customWidth="1"/>
    <col min="18" max="19" width="20.42578125" style="40" customWidth="1"/>
    <col min="20" max="20" width="15.42578125" style="40" customWidth="1"/>
    <col min="21" max="21" width="9.7109375" style="40" customWidth="1"/>
    <col min="22" max="22" width="9.28515625" style="40" customWidth="1"/>
    <col min="23" max="23" width="3.28515625" style="78" customWidth="1"/>
    <col min="24" max="24" width="56.7109375" style="78" customWidth="1"/>
    <col min="25" max="25" width="3.7109375" style="78" customWidth="1"/>
    <col min="26" max="26" width="8.42578125" style="38" customWidth="1"/>
    <col min="27" max="28" width="3.7109375" style="38" customWidth="1"/>
    <col min="29" max="38" width="3.7109375" style="15" customWidth="1"/>
    <col min="39" max="40" width="18.42578125" style="15" customWidth="1"/>
    <col min="41" max="45" width="18.42578125" style="38" customWidth="1"/>
    <col min="46" max="46" width="11.42578125" style="38"/>
    <col min="47" max="47" width="3.7109375" style="38" customWidth="1"/>
    <col min="48" max="64" width="11.42578125" style="38"/>
    <col min="65" max="111" width="11.42578125" style="39"/>
    <col min="112" max="16384" width="11.42578125" style="40"/>
  </cols>
  <sheetData>
    <row r="1" spans="1:111" ht="13.5" customHeight="1" thickBot="1" x14ac:dyDescent="0.35">
      <c r="A1" s="33"/>
      <c r="B1" s="34"/>
      <c r="C1" s="35"/>
      <c r="D1" s="34"/>
      <c r="E1" s="34"/>
      <c r="F1" s="35"/>
      <c r="G1" s="34"/>
      <c r="H1" s="34"/>
      <c r="I1" s="35"/>
      <c r="J1" s="34"/>
      <c r="K1" s="34"/>
      <c r="L1" s="35"/>
      <c r="M1" s="34"/>
      <c r="N1" s="34"/>
      <c r="O1" s="34"/>
      <c r="P1" s="34"/>
      <c r="Q1" s="34"/>
      <c r="R1" s="34"/>
      <c r="S1" s="34"/>
      <c r="T1" s="34"/>
      <c r="U1" s="34"/>
      <c r="V1" s="34"/>
      <c r="W1" s="36"/>
      <c r="X1" s="36"/>
      <c r="Y1" s="37"/>
      <c r="AA1" s="52"/>
      <c r="AB1" s="52"/>
      <c r="AC1" s="17"/>
      <c r="AD1" s="17"/>
      <c r="AE1" s="17"/>
      <c r="AF1" s="17"/>
      <c r="AG1" s="17"/>
      <c r="AH1" s="55"/>
      <c r="AI1" s="55"/>
      <c r="AJ1" s="55"/>
      <c r="AK1" s="55"/>
      <c r="AL1" s="55"/>
      <c r="AM1" s="55"/>
      <c r="AN1" s="55"/>
      <c r="AO1" s="17"/>
      <c r="AP1" s="17"/>
      <c r="AQ1" s="17"/>
      <c r="AR1" s="17"/>
      <c r="AS1" s="17"/>
      <c r="AT1" s="17"/>
      <c r="AU1" s="56"/>
      <c r="AV1" s="57"/>
      <c r="AW1" s="165"/>
      <c r="AX1" s="165"/>
      <c r="AY1" s="57"/>
    </row>
    <row r="2" spans="1:111" ht="65.25" customHeight="1" thickBot="1" x14ac:dyDescent="0.55000000000000004">
      <c r="A2" s="41"/>
      <c r="B2" s="194" t="s">
        <v>91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6"/>
      <c r="N2" s="194" t="s">
        <v>90</v>
      </c>
      <c r="O2" s="195"/>
      <c r="P2" s="195"/>
      <c r="Q2" s="195"/>
      <c r="R2" s="195"/>
      <c r="S2" s="195"/>
      <c r="T2" s="195"/>
      <c r="U2" s="208"/>
      <c r="V2" s="209"/>
      <c r="W2" s="209"/>
      <c r="X2" s="210"/>
      <c r="Y2" s="42"/>
      <c r="AA2" s="52"/>
      <c r="AB2" s="52"/>
      <c r="AC2" s="17"/>
      <c r="AD2" s="17"/>
      <c r="AE2" s="17"/>
      <c r="AF2" s="17"/>
      <c r="AG2" s="17"/>
      <c r="AH2" s="55"/>
      <c r="AI2" s="55"/>
      <c r="AJ2" s="55"/>
      <c r="AK2" s="55"/>
      <c r="AL2" s="55"/>
      <c r="AM2" s="55"/>
      <c r="AN2" s="55"/>
      <c r="AO2" s="17"/>
      <c r="AP2" s="17"/>
      <c r="AQ2" s="17"/>
      <c r="AR2" s="17"/>
      <c r="AS2" s="17"/>
      <c r="AT2" s="17"/>
      <c r="AU2" s="56"/>
      <c r="AV2" s="57"/>
      <c r="AW2" s="165"/>
      <c r="AX2" s="165"/>
      <c r="AY2" s="57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</row>
    <row r="3" spans="1:111" ht="11.25" customHeight="1" x14ac:dyDescent="0.3">
      <c r="A3" s="41"/>
      <c r="B3" s="2"/>
      <c r="C3" s="44"/>
      <c r="D3" s="2"/>
      <c r="E3" s="2"/>
      <c r="F3" s="44"/>
      <c r="G3" s="2"/>
      <c r="H3" s="2"/>
      <c r="I3" s="44"/>
      <c r="J3" s="2"/>
      <c r="K3" s="2"/>
      <c r="L3" s="44"/>
      <c r="M3" s="2"/>
      <c r="N3" s="2"/>
      <c r="O3" s="2"/>
      <c r="P3" s="2"/>
      <c r="Q3" s="2"/>
      <c r="R3" s="2"/>
      <c r="S3" s="2"/>
      <c r="T3" s="2"/>
      <c r="U3" s="2"/>
      <c r="V3" s="2"/>
      <c r="W3" s="45"/>
      <c r="X3" s="45"/>
      <c r="Y3" s="42"/>
      <c r="AA3" s="52"/>
      <c r="AB3" s="52"/>
      <c r="AC3" s="17"/>
      <c r="AD3" s="17"/>
      <c r="AE3" s="17"/>
      <c r="AF3" s="17"/>
      <c r="AG3" s="17"/>
      <c r="AH3" s="55"/>
      <c r="AI3" s="55"/>
      <c r="AJ3" s="55"/>
      <c r="AK3" s="55"/>
      <c r="AL3" s="55"/>
      <c r="AM3" s="55"/>
      <c r="AN3" s="55"/>
      <c r="AO3" s="17"/>
      <c r="AP3" s="17"/>
      <c r="AQ3" s="17"/>
      <c r="AR3" s="17"/>
      <c r="AS3" s="17"/>
      <c r="AT3" s="17"/>
      <c r="AU3" s="56"/>
      <c r="AV3" s="57"/>
      <c r="AW3" s="165"/>
      <c r="AX3" s="165"/>
      <c r="AY3" s="57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</row>
    <row r="4" spans="1:111" s="49" customFormat="1" x14ac:dyDescent="0.25">
      <c r="A4" s="46"/>
      <c r="B4" s="11" t="s">
        <v>1</v>
      </c>
      <c r="C4" s="12" t="s">
        <v>2</v>
      </c>
      <c r="D4" s="13"/>
      <c r="E4" s="11" t="s">
        <v>1</v>
      </c>
      <c r="F4" s="12" t="s">
        <v>2</v>
      </c>
      <c r="G4" s="14"/>
      <c r="H4" s="11" t="s">
        <v>1</v>
      </c>
      <c r="I4" s="12" t="s">
        <v>2</v>
      </c>
      <c r="J4" s="14"/>
      <c r="K4" s="11" t="s">
        <v>1</v>
      </c>
      <c r="L4" s="12" t="s">
        <v>2</v>
      </c>
      <c r="M4" s="48"/>
      <c r="N4" s="80" t="s">
        <v>71</v>
      </c>
      <c r="O4" s="187" t="s">
        <v>80</v>
      </c>
      <c r="P4" s="188"/>
      <c r="Q4" s="48"/>
      <c r="R4" s="206" t="s">
        <v>82</v>
      </c>
      <c r="S4" s="207"/>
      <c r="T4" s="60">
        <f>Mittelwert</f>
        <v>19.273076923076925</v>
      </c>
      <c r="V4" s="199" t="s">
        <v>88</v>
      </c>
      <c r="W4" s="200"/>
      <c r="X4" s="201"/>
      <c r="Y4" s="51"/>
      <c r="Z4" s="52"/>
      <c r="AA4" s="52"/>
      <c r="AB4" s="52"/>
      <c r="AC4" s="17"/>
      <c r="AD4" s="17"/>
      <c r="AE4" s="17"/>
      <c r="AF4" s="17"/>
      <c r="AG4" s="17"/>
      <c r="AH4" s="55"/>
      <c r="AI4" s="55"/>
      <c r="AJ4" s="55"/>
      <c r="AK4" s="55"/>
      <c r="AL4" s="55"/>
      <c r="AM4" s="55"/>
      <c r="AN4" s="55"/>
      <c r="AO4" s="17"/>
      <c r="AP4" s="17"/>
      <c r="AQ4" s="17"/>
      <c r="AR4" s="17"/>
      <c r="AS4" s="17"/>
      <c r="AT4" s="17"/>
      <c r="AU4" s="56"/>
      <c r="AV4" s="167"/>
      <c r="AW4" s="165"/>
      <c r="AX4" s="165"/>
      <c r="AY4" s="57"/>
      <c r="AZ4" s="17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18"/>
      <c r="BL4" s="18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</row>
    <row r="5" spans="1:111" s="49" customFormat="1" x14ac:dyDescent="0.25">
      <c r="A5" s="46"/>
      <c r="B5" s="11">
        <v>1</v>
      </c>
      <c r="C5" s="9">
        <v>19</v>
      </c>
      <c r="D5" s="13"/>
      <c r="E5" s="11">
        <v>51</v>
      </c>
      <c r="F5" s="10">
        <v>18.8</v>
      </c>
      <c r="G5" s="8"/>
      <c r="H5" s="7">
        <v>101</v>
      </c>
      <c r="I5" s="9">
        <v>16.899999999999999</v>
      </c>
      <c r="J5" s="8"/>
      <c r="K5" s="7">
        <v>151</v>
      </c>
      <c r="L5" s="10"/>
      <c r="M5" s="48"/>
      <c r="N5" s="80" t="s">
        <v>72</v>
      </c>
      <c r="O5" s="187" t="s">
        <v>19</v>
      </c>
      <c r="P5" s="188"/>
      <c r="Q5" s="17"/>
      <c r="R5" s="180" t="s">
        <v>83</v>
      </c>
      <c r="S5" s="180"/>
      <c r="T5" s="60">
        <f>Standardabweichung</f>
        <v>1.1135041138231685</v>
      </c>
      <c r="V5" s="202" t="s">
        <v>89</v>
      </c>
      <c r="W5" s="203"/>
      <c r="X5" s="204"/>
      <c r="Y5" s="51"/>
      <c r="Z5" s="52"/>
      <c r="AA5" s="52"/>
      <c r="AB5" s="52"/>
      <c r="AC5" s="17"/>
      <c r="AD5" s="17"/>
      <c r="AE5" s="17"/>
      <c r="AF5" s="17"/>
      <c r="AG5" s="17"/>
      <c r="AK5" s="55"/>
      <c r="AL5" s="55"/>
      <c r="AM5" s="55"/>
      <c r="AN5" s="55"/>
      <c r="AO5" s="17"/>
      <c r="AP5" s="17"/>
      <c r="AQ5" s="17"/>
      <c r="AR5" s="17"/>
      <c r="AS5" s="17"/>
      <c r="AT5" s="17"/>
      <c r="AU5" s="56"/>
      <c r="AV5" s="167"/>
      <c r="AW5" s="165"/>
      <c r="AX5" s="165"/>
      <c r="AY5" s="57"/>
      <c r="AZ5" s="17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18"/>
      <c r="BL5" s="18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</row>
    <row r="6" spans="1:111" s="49" customFormat="1" x14ac:dyDescent="0.25">
      <c r="A6" s="46"/>
      <c r="B6" s="11">
        <v>2</v>
      </c>
      <c r="C6" s="9">
        <v>18.8</v>
      </c>
      <c r="D6" s="13"/>
      <c r="E6" s="11">
        <v>52</v>
      </c>
      <c r="F6" s="10">
        <v>17.100000000000001</v>
      </c>
      <c r="G6" s="8"/>
      <c r="H6" s="7">
        <v>102</v>
      </c>
      <c r="I6" s="10">
        <v>19.399999999999999</v>
      </c>
      <c r="J6" s="8"/>
      <c r="K6" s="7">
        <v>152</v>
      </c>
      <c r="L6" s="10"/>
      <c r="M6" s="48"/>
      <c r="N6" s="80" t="s">
        <v>73</v>
      </c>
      <c r="O6" s="187" t="s">
        <v>15</v>
      </c>
      <c r="P6" s="188"/>
      <c r="Q6" s="17"/>
      <c r="R6" s="180" t="s">
        <v>84</v>
      </c>
      <c r="S6" s="180"/>
      <c r="T6" s="60">
        <f>ObereKontrollgrenzeX</f>
        <v>22.302377893950709</v>
      </c>
      <c r="Y6" s="51"/>
      <c r="Z6" s="52"/>
      <c r="AA6" s="52"/>
      <c r="AB6" s="52"/>
      <c r="AC6" s="17"/>
      <c r="AD6" s="17"/>
      <c r="AE6" s="17"/>
      <c r="AF6" s="17"/>
      <c r="AG6" s="17"/>
      <c r="AK6" s="55"/>
      <c r="AL6" s="55"/>
      <c r="AM6" s="55"/>
      <c r="AN6" s="55"/>
      <c r="AO6" s="17"/>
      <c r="AP6" s="17"/>
      <c r="AQ6" s="17"/>
      <c r="AR6" s="17"/>
      <c r="AS6" s="17"/>
      <c r="AT6" s="17"/>
      <c r="AU6" s="56"/>
      <c r="AV6" s="57"/>
      <c r="AW6" s="30"/>
      <c r="AX6" s="30"/>
      <c r="AY6" s="57"/>
      <c r="AZ6" s="17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18"/>
      <c r="BL6" s="18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</row>
    <row r="7" spans="1:111" s="49" customFormat="1" x14ac:dyDescent="0.25">
      <c r="A7" s="46"/>
      <c r="B7" s="11">
        <v>3</v>
      </c>
      <c r="C7" s="9">
        <v>18.600000000000001</v>
      </c>
      <c r="D7" s="13"/>
      <c r="E7" s="11">
        <v>53</v>
      </c>
      <c r="F7" s="10">
        <v>18.600000000000001</v>
      </c>
      <c r="G7" s="8"/>
      <c r="H7" s="7">
        <v>103</v>
      </c>
      <c r="I7" s="10">
        <v>19</v>
      </c>
      <c r="J7" s="8"/>
      <c r="K7" s="7">
        <v>153</v>
      </c>
      <c r="L7" s="10"/>
      <c r="M7" s="48"/>
      <c r="N7" s="80" t="s">
        <v>74</v>
      </c>
      <c r="O7" s="187" t="s">
        <v>16</v>
      </c>
      <c r="P7" s="188"/>
      <c r="Q7" s="17"/>
      <c r="R7" s="180" t="s">
        <v>85</v>
      </c>
      <c r="S7" s="180"/>
      <c r="T7" s="60">
        <f>UntereKontrollgrenzeX</f>
        <v>16.243775952203141</v>
      </c>
      <c r="Y7" s="51"/>
      <c r="Z7" s="52"/>
      <c r="AA7" s="52"/>
      <c r="AB7" s="52"/>
      <c r="AC7" s="17"/>
      <c r="AD7" s="17"/>
      <c r="AE7" s="17"/>
      <c r="AF7" s="17"/>
      <c r="AG7" s="17"/>
      <c r="AH7" s="55"/>
      <c r="AI7" s="55"/>
      <c r="AJ7" s="55"/>
      <c r="AK7" s="55"/>
      <c r="AL7" s="55"/>
      <c r="AM7" s="55"/>
      <c r="AN7" s="55"/>
      <c r="AO7" s="17"/>
      <c r="AP7" s="17"/>
      <c r="AQ7" s="17"/>
      <c r="AR7" s="17"/>
      <c r="AS7" s="17"/>
      <c r="AT7" s="17"/>
      <c r="AU7" s="56"/>
      <c r="AV7" s="57"/>
      <c r="AW7" s="165"/>
      <c r="AX7" s="30"/>
      <c r="AY7" s="57"/>
      <c r="AZ7" s="17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18"/>
      <c r="BL7" s="18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</row>
    <row r="8" spans="1:111" s="49" customFormat="1" x14ac:dyDescent="0.25">
      <c r="A8" s="46"/>
      <c r="B8" s="11">
        <v>4</v>
      </c>
      <c r="C8" s="9">
        <v>18.399999999999999</v>
      </c>
      <c r="D8" s="13"/>
      <c r="E8" s="11">
        <v>54</v>
      </c>
      <c r="F8" s="10">
        <v>18</v>
      </c>
      <c r="G8" s="8"/>
      <c r="H8" s="7">
        <v>104</v>
      </c>
      <c r="I8" s="10">
        <v>19.100000000000001</v>
      </c>
      <c r="J8" s="8"/>
      <c r="K8" s="7">
        <v>154</v>
      </c>
      <c r="L8" s="10"/>
      <c r="M8" s="48"/>
      <c r="N8" s="80" t="s">
        <v>75</v>
      </c>
      <c r="O8" s="197">
        <v>4722452</v>
      </c>
      <c r="P8" s="188"/>
      <c r="Q8" s="17"/>
      <c r="R8" s="180" t="s">
        <v>86</v>
      </c>
      <c r="S8" s="180"/>
      <c r="T8" s="60">
        <f>ObereKontrollgrenzeR</f>
        <v>3.7239902912621345</v>
      </c>
      <c r="Y8" s="51"/>
      <c r="Z8" s="52"/>
      <c r="AA8" s="52"/>
      <c r="AB8" s="52"/>
      <c r="AC8" s="17"/>
      <c r="AD8" s="17"/>
      <c r="AE8" s="17"/>
      <c r="AF8" s="17"/>
      <c r="AG8" s="17"/>
      <c r="AH8" s="55"/>
      <c r="AI8" s="55"/>
      <c r="AJ8" s="55"/>
      <c r="AK8" s="55"/>
      <c r="AL8" s="55"/>
      <c r="AM8" s="55"/>
      <c r="AN8" s="55"/>
      <c r="AO8" s="17"/>
      <c r="AP8" s="17"/>
      <c r="AQ8" s="17"/>
      <c r="AR8" s="17"/>
      <c r="AS8" s="17"/>
      <c r="AT8" s="17"/>
      <c r="AU8" s="56"/>
      <c r="AV8" s="57"/>
      <c r="AW8" s="165"/>
      <c r="AX8" s="30"/>
      <c r="AY8" s="57"/>
      <c r="AZ8" s="17"/>
      <c r="BA8" s="19"/>
      <c r="BB8" s="20"/>
      <c r="BC8" s="20"/>
      <c r="BD8" s="21"/>
      <c r="BE8" s="22"/>
      <c r="BF8" s="23"/>
      <c r="BG8" s="24"/>
      <c r="BH8" s="25"/>
      <c r="BI8" s="24"/>
      <c r="BJ8" s="26"/>
      <c r="BK8" s="18"/>
      <c r="BL8" s="18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</row>
    <row r="9" spans="1:111" s="49" customFormat="1" x14ac:dyDescent="0.25">
      <c r="A9" s="46"/>
      <c r="B9" s="11">
        <v>5</v>
      </c>
      <c r="C9" s="9">
        <v>18.39</v>
      </c>
      <c r="D9" s="13"/>
      <c r="E9" s="11">
        <v>55</v>
      </c>
      <c r="F9" s="10">
        <v>18.7</v>
      </c>
      <c r="G9" s="8"/>
      <c r="H9" s="7">
        <v>105</v>
      </c>
      <c r="I9" s="10"/>
      <c r="J9" s="8"/>
      <c r="K9" s="7">
        <v>155</v>
      </c>
      <c r="L9" s="10"/>
      <c r="M9" s="48"/>
      <c r="N9" s="80" t="s">
        <v>76</v>
      </c>
      <c r="O9" s="191">
        <v>41983</v>
      </c>
      <c r="P9" s="192"/>
      <c r="Q9" s="17"/>
      <c r="R9" s="180" t="s">
        <v>87</v>
      </c>
      <c r="S9" s="180"/>
      <c r="T9" s="60">
        <f>MittelwertderSpannweite</f>
        <v>1.1388349514563103</v>
      </c>
      <c r="Y9" s="51"/>
      <c r="Z9" s="52"/>
      <c r="AA9" s="52"/>
      <c r="AB9" s="52"/>
      <c r="AC9" s="17"/>
      <c r="AD9" s="17"/>
      <c r="AE9" s="17"/>
      <c r="AF9" s="17"/>
      <c r="AG9" s="17"/>
      <c r="AH9" s="55"/>
      <c r="AI9" s="55"/>
      <c r="AJ9" s="55"/>
      <c r="AK9" s="55"/>
      <c r="AL9" s="55"/>
      <c r="AM9" s="55"/>
      <c r="AN9" s="55"/>
      <c r="AO9" s="17"/>
      <c r="AP9" s="17"/>
      <c r="AQ9" s="17"/>
      <c r="AR9" s="17"/>
      <c r="AS9" s="17"/>
      <c r="AT9" s="17"/>
      <c r="AU9" s="56"/>
      <c r="AV9" s="167"/>
      <c r="AW9" s="165"/>
      <c r="AX9" s="30"/>
      <c r="AY9" s="57"/>
      <c r="AZ9" s="17"/>
      <c r="BA9" s="19"/>
      <c r="BB9" s="59"/>
      <c r="BC9" s="20"/>
      <c r="BD9" s="21"/>
      <c r="BE9" s="22"/>
      <c r="BF9" s="23"/>
      <c r="BG9" s="24"/>
      <c r="BH9" s="25"/>
      <c r="BI9" s="24"/>
      <c r="BJ9" s="26"/>
      <c r="BK9" s="18"/>
      <c r="BL9" s="18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</row>
    <row r="10" spans="1:111" s="49" customFormat="1" x14ac:dyDescent="0.25">
      <c r="A10" s="46"/>
      <c r="B10" s="11">
        <v>6</v>
      </c>
      <c r="C10" s="9">
        <v>18.36</v>
      </c>
      <c r="D10" s="13"/>
      <c r="E10" s="11">
        <v>56</v>
      </c>
      <c r="F10" s="10">
        <v>20.399999999999999</v>
      </c>
      <c r="G10" s="8"/>
      <c r="H10" s="7">
        <v>106</v>
      </c>
      <c r="I10" s="10"/>
      <c r="J10" s="8"/>
      <c r="K10" s="7">
        <v>156</v>
      </c>
      <c r="L10" s="10"/>
      <c r="M10" s="48"/>
      <c r="N10" s="81" t="s">
        <v>77</v>
      </c>
      <c r="O10" s="187" t="s">
        <v>79</v>
      </c>
      <c r="P10" s="188"/>
      <c r="Q10" s="48"/>
      <c r="R10" s="48"/>
      <c r="S10" s="48"/>
      <c r="T10" s="48"/>
      <c r="U10" s="48"/>
      <c r="V10" s="168" t="s">
        <v>99</v>
      </c>
      <c r="W10" s="169">
        <f>Regel1YWerte</f>
        <v>0</v>
      </c>
      <c r="X10" s="186" t="s">
        <v>107</v>
      </c>
      <c r="Y10" s="51"/>
      <c r="Z10" s="52"/>
      <c r="AA10" s="52"/>
      <c r="AB10" s="52"/>
      <c r="AC10" s="17"/>
      <c r="AD10" s="17"/>
      <c r="AE10" s="17"/>
      <c r="AF10" s="17"/>
      <c r="AG10" s="17"/>
      <c r="AH10" s="55"/>
      <c r="AI10" s="55"/>
      <c r="AJ10" s="55"/>
      <c r="AK10" s="55"/>
      <c r="AL10" s="55"/>
      <c r="AM10" s="55"/>
      <c r="AN10" s="55"/>
      <c r="AO10" s="17"/>
      <c r="AP10" s="17"/>
      <c r="AQ10" s="17"/>
      <c r="AR10" s="17"/>
      <c r="AS10" s="17"/>
      <c r="AT10" s="17"/>
      <c r="AU10" s="56"/>
      <c r="AV10" s="167"/>
      <c r="AW10" s="165"/>
      <c r="AX10" s="30"/>
      <c r="AY10" s="57"/>
      <c r="AZ10" s="17"/>
      <c r="BA10" s="19"/>
      <c r="BB10" s="59"/>
      <c r="BC10" s="20"/>
      <c r="BD10" s="21"/>
      <c r="BE10" s="22"/>
      <c r="BF10" s="23"/>
      <c r="BG10" s="24"/>
      <c r="BH10" s="25"/>
      <c r="BI10" s="24"/>
      <c r="BJ10" s="26"/>
      <c r="BK10" s="18"/>
      <c r="BL10" s="18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</row>
    <row r="11" spans="1:111" s="49" customFormat="1" x14ac:dyDescent="0.25">
      <c r="A11" s="46"/>
      <c r="B11" s="11">
        <v>7</v>
      </c>
      <c r="C11" s="9">
        <v>18.3</v>
      </c>
      <c r="D11" s="13"/>
      <c r="E11" s="11">
        <v>57</v>
      </c>
      <c r="F11" s="10">
        <v>20.399999999999999</v>
      </c>
      <c r="G11" s="8"/>
      <c r="H11" s="7">
        <v>107</v>
      </c>
      <c r="I11" s="10"/>
      <c r="J11" s="8"/>
      <c r="K11" s="7">
        <v>157</v>
      </c>
      <c r="L11" s="10"/>
      <c r="M11" s="48"/>
      <c r="N11" s="81" t="s">
        <v>78</v>
      </c>
      <c r="O11" s="187" t="s">
        <v>81</v>
      </c>
      <c r="P11" s="188"/>
      <c r="Q11" s="48"/>
      <c r="R11" s="48"/>
      <c r="S11" s="48"/>
      <c r="T11" s="48"/>
      <c r="U11" s="48"/>
      <c r="V11" s="48"/>
      <c r="W11" s="48"/>
      <c r="X11" s="48"/>
      <c r="Y11" s="51"/>
      <c r="Z11" s="52"/>
      <c r="AA11" s="52"/>
      <c r="AB11" s="52"/>
      <c r="AC11" s="17"/>
      <c r="AD11" s="17"/>
      <c r="AE11" s="17"/>
      <c r="AF11" s="17"/>
      <c r="AG11" s="17"/>
      <c r="AH11" s="55"/>
      <c r="AI11" s="55"/>
      <c r="AJ11" s="55"/>
      <c r="AK11" s="55"/>
      <c r="AL11" s="55"/>
      <c r="AM11" s="55"/>
      <c r="AN11" s="55"/>
      <c r="AO11" s="17"/>
      <c r="AP11" s="17"/>
      <c r="AQ11" s="17"/>
      <c r="AR11" s="17"/>
      <c r="AS11" s="17"/>
      <c r="AT11" s="17"/>
      <c r="AU11" s="56"/>
      <c r="AV11" s="57"/>
      <c r="AW11" s="165"/>
      <c r="AX11" s="30"/>
      <c r="AY11" s="57"/>
      <c r="AZ11" s="17"/>
      <c r="BA11" s="19"/>
      <c r="BB11" s="59"/>
      <c r="BC11" s="20"/>
      <c r="BD11" s="21"/>
      <c r="BE11" s="22"/>
      <c r="BF11" s="23"/>
      <c r="BG11" s="24"/>
      <c r="BH11" s="25"/>
      <c r="BI11" s="24"/>
      <c r="BJ11" s="26"/>
      <c r="BK11" s="18"/>
      <c r="BL11" s="18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</row>
    <row r="12" spans="1:111" s="49" customFormat="1" x14ac:dyDescent="0.25">
      <c r="A12" s="46"/>
      <c r="B12" s="11">
        <v>8</v>
      </c>
      <c r="C12" s="9">
        <v>20</v>
      </c>
      <c r="D12" s="13"/>
      <c r="E12" s="11">
        <v>58</v>
      </c>
      <c r="F12" s="10">
        <v>20.399999999999999</v>
      </c>
      <c r="G12" s="8"/>
      <c r="H12" s="7">
        <v>108</v>
      </c>
      <c r="I12" s="10"/>
      <c r="J12" s="8"/>
      <c r="K12" s="7">
        <v>158</v>
      </c>
      <c r="L12" s="10"/>
      <c r="M12" s="48"/>
      <c r="N12" s="48"/>
      <c r="O12" s="48"/>
      <c r="P12" s="48"/>
      <c r="Q12" s="48"/>
      <c r="R12" s="48"/>
      <c r="S12" s="48"/>
      <c r="T12" s="48"/>
      <c r="U12" s="48"/>
      <c r="V12" s="168" t="s">
        <v>100</v>
      </c>
      <c r="W12" s="182">
        <f>Regel2YgrMittelwert</f>
        <v>1</v>
      </c>
      <c r="X12" s="189" t="s">
        <v>108</v>
      </c>
      <c r="Y12" s="51"/>
      <c r="Z12" s="52"/>
      <c r="AA12" s="52"/>
      <c r="AB12" s="52"/>
      <c r="AC12" s="17"/>
      <c r="AD12" s="17"/>
      <c r="AE12" s="17"/>
      <c r="AF12" s="17"/>
      <c r="AG12" s="17"/>
      <c r="AH12" s="55"/>
      <c r="AI12" s="55"/>
      <c r="AJ12" s="55"/>
      <c r="AK12" s="55"/>
      <c r="AL12" s="55"/>
      <c r="AM12" s="55"/>
      <c r="AN12" s="55"/>
      <c r="AO12" s="17"/>
      <c r="AP12" s="17"/>
      <c r="AQ12" s="17"/>
      <c r="AR12" s="17"/>
      <c r="AS12" s="17"/>
      <c r="AT12" s="17"/>
      <c r="AU12" s="56"/>
      <c r="AV12" s="57"/>
      <c r="AW12" s="165"/>
      <c r="AX12" s="30"/>
      <c r="AY12" s="57"/>
      <c r="AZ12" s="17"/>
      <c r="BA12" s="19"/>
      <c r="BB12" s="59"/>
      <c r="BC12" s="20"/>
      <c r="BD12" s="21"/>
      <c r="BE12" s="22"/>
      <c r="BF12" s="23"/>
      <c r="BG12" s="24"/>
      <c r="BH12" s="25"/>
      <c r="BI12" s="24"/>
      <c r="BJ12" s="26"/>
      <c r="BK12" s="18"/>
      <c r="BL12" s="18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</row>
    <row r="13" spans="1:111" s="49" customFormat="1" x14ac:dyDescent="0.25">
      <c r="A13" s="46"/>
      <c r="B13" s="11">
        <v>9</v>
      </c>
      <c r="C13" s="9">
        <v>19</v>
      </c>
      <c r="D13" s="13"/>
      <c r="E13" s="11">
        <v>59</v>
      </c>
      <c r="F13" s="10">
        <v>20.399999999999999</v>
      </c>
      <c r="G13" s="8"/>
      <c r="H13" s="7">
        <v>109</v>
      </c>
      <c r="I13" s="10"/>
      <c r="J13" s="8"/>
      <c r="K13" s="7">
        <v>159</v>
      </c>
      <c r="L13" s="10"/>
      <c r="M13" s="48"/>
      <c r="N13" s="48"/>
      <c r="O13" s="48"/>
      <c r="P13" s="48"/>
      <c r="Q13" s="48"/>
      <c r="R13" s="48"/>
      <c r="S13" s="48"/>
      <c r="T13" s="48"/>
      <c r="U13" s="48"/>
      <c r="V13" s="170"/>
      <c r="W13" s="170"/>
      <c r="X13" s="190"/>
      <c r="Y13" s="51"/>
      <c r="Z13" s="52"/>
      <c r="AA13" s="52"/>
      <c r="AB13" s="52"/>
      <c r="AC13" s="17"/>
      <c r="AD13" s="17"/>
      <c r="AE13" s="17"/>
      <c r="AF13" s="17"/>
      <c r="AG13" s="17"/>
      <c r="AH13" s="55"/>
      <c r="AI13" s="55"/>
      <c r="AJ13" s="55"/>
      <c r="AK13" s="55"/>
      <c r="AL13" s="55"/>
      <c r="AM13" s="55"/>
      <c r="AN13" s="55"/>
      <c r="AO13" s="17"/>
      <c r="AP13" s="17"/>
      <c r="AQ13" s="17"/>
      <c r="AR13" s="17"/>
      <c r="AS13" s="17"/>
      <c r="AT13" s="17"/>
      <c r="AU13" s="56"/>
      <c r="AV13" s="57"/>
      <c r="AW13" s="165"/>
      <c r="AX13" s="30"/>
      <c r="AY13" s="57"/>
      <c r="AZ13" s="17"/>
      <c r="BA13" s="19"/>
      <c r="BB13" s="59"/>
      <c r="BC13" s="20"/>
      <c r="BD13" s="21"/>
      <c r="BE13" s="22"/>
      <c r="BF13" s="23"/>
      <c r="BG13" s="24"/>
      <c r="BH13" s="25"/>
      <c r="BI13" s="24"/>
      <c r="BJ13" s="26"/>
      <c r="BK13" s="18"/>
      <c r="BL13" s="18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</row>
    <row r="14" spans="1:111" s="49" customFormat="1" ht="18" customHeight="1" x14ac:dyDescent="0.25">
      <c r="A14" s="46"/>
      <c r="B14" s="11">
        <v>10</v>
      </c>
      <c r="C14" s="9">
        <v>18.5</v>
      </c>
      <c r="D14" s="13"/>
      <c r="E14" s="11">
        <v>60</v>
      </c>
      <c r="F14" s="10">
        <v>20.399999999999999</v>
      </c>
      <c r="G14" s="8"/>
      <c r="H14" s="7">
        <v>110</v>
      </c>
      <c r="I14" s="10"/>
      <c r="J14" s="8"/>
      <c r="K14" s="7">
        <v>160</v>
      </c>
      <c r="L14" s="10"/>
      <c r="M14" s="48"/>
      <c r="N14" s="48"/>
      <c r="O14" s="48"/>
      <c r="P14" s="48"/>
      <c r="Q14" s="48"/>
      <c r="R14" s="48"/>
      <c r="S14" s="48"/>
      <c r="T14" s="48"/>
      <c r="U14" s="48"/>
      <c r="Y14" s="51"/>
      <c r="Z14" s="52"/>
      <c r="AA14" s="52"/>
      <c r="AB14" s="52"/>
      <c r="AC14" s="17"/>
      <c r="AD14" s="17"/>
      <c r="AE14" s="17"/>
      <c r="AF14" s="17"/>
      <c r="AG14" s="17"/>
      <c r="AH14" s="55"/>
      <c r="AI14" s="55"/>
      <c r="AJ14" s="55"/>
      <c r="AK14" s="55"/>
      <c r="AL14" s="55"/>
      <c r="AM14" s="55"/>
      <c r="AN14" s="55"/>
      <c r="AO14" s="17"/>
      <c r="AP14" s="17"/>
      <c r="AQ14" s="17"/>
      <c r="AR14" s="17"/>
      <c r="AS14" s="17"/>
      <c r="AT14" s="17"/>
      <c r="AU14" s="56"/>
      <c r="AV14" s="57"/>
      <c r="AW14" s="165"/>
      <c r="AX14" s="30"/>
      <c r="AY14" s="57"/>
      <c r="AZ14" s="17"/>
      <c r="BA14" s="19"/>
      <c r="BB14" s="59"/>
      <c r="BC14" s="20"/>
      <c r="BD14" s="21"/>
      <c r="BE14" s="22"/>
      <c r="BF14" s="23"/>
      <c r="BG14" s="24"/>
      <c r="BH14" s="25"/>
      <c r="BI14" s="24"/>
      <c r="BJ14" s="26"/>
      <c r="BK14" s="18"/>
      <c r="BL14" s="18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</row>
    <row r="15" spans="1:111" s="49" customFormat="1" x14ac:dyDescent="0.25">
      <c r="A15" s="46"/>
      <c r="B15" s="11">
        <v>11</v>
      </c>
      <c r="C15" s="9">
        <v>18.7</v>
      </c>
      <c r="D15" s="13"/>
      <c r="E15" s="11">
        <v>61</v>
      </c>
      <c r="F15" s="10">
        <v>18.600000000000001</v>
      </c>
      <c r="G15" s="8"/>
      <c r="H15" s="7">
        <v>111</v>
      </c>
      <c r="I15" s="10"/>
      <c r="J15" s="8"/>
      <c r="K15" s="7">
        <v>161</v>
      </c>
      <c r="L15" s="10"/>
      <c r="M15" s="48"/>
      <c r="N15" s="48"/>
      <c r="O15" s="48"/>
      <c r="P15" s="48"/>
      <c r="Q15" s="48"/>
      <c r="R15" s="48"/>
      <c r="S15" s="48"/>
      <c r="T15" s="48"/>
      <c r="U15" s="48"/>
      <c r="V15" s="168" t="s">
        <v>101</v>
      </c>
      <c r="W15" s="182">
        <f>Regel3Y</f>
        <v>1</v>
      </c>
      <c r="X15" s="193" t="s">
        <v>109</v>
      </c>
      <c r="Y15" s="51"/>
      <c r="Z15" s="52"/>
      <c r="AA15" s="52"/>
      <c r="AB15" s="52"/>
      <c r="AC15" s="17"/>
      <c r="AD15" s="17"/>
      <c r="AE15" s="17"/>
      <c r="AF15" s="17"/>
      <c r="AG15" s="17"/>
      <c r="AH15" s="55"/>
      <c r="AI15" s="55"/>
      <c r="AJ15" s="55"/>
      <c r="AK15" s="55"/>
      <c r="AL15" s="55"/>
      <c r="AM15" s="55"/>
      <c r="AN15" s="55"/>
      <c r="AO15" s="17"/>
      <c r="AP15" s="17"/>
      <c r="AQ15" s="17"/>
      <c r="AR15" s="17"/>
      <c r="AS15" s="17"/>
      <c r="AT15" s="17"/>
      <c r="AU15" s="56"/>
      <c r="AV15" s="57"/>
      <c r="AW15" s="165"/>
      <c r="AX15" s="30"/>
      <c r="AY15" s="57"/>
      <c r="AZ15" s="17"/>
      <c r="BA15" s="19"/>
      <c r="BB15" s="59"/>
      <c r="BC15" s="20"/>
      <c r="BD15" s="21"/>
      <c r="BE15" s="22"/>
      <c r="BF15" s="23"/>
      <c r="BG15" s="24"/>
      <c r="BH15" s="25"/>
      <c r="BI15" s="24"/>
      <c r="BJ15" s="26"/>
      <c r="BK15" s="18"/>
      <c r="BL15" s="18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</row>
    <row r="16" spans="1:111" s="49" customFormat="1" x14ac:dyDescent="0.25">
      <c r="A16" s="46"/>
      <c r="B16" s="11">
        <v>12</v>
      </c>
      <c r="C16" s="9">
        <v>19.100000000000001</v>
      </c>
      <c r="D16" s="13"/>
      <c r="E16" s="11">
        <v>62</v>
      </c>
      <c r="F16" s="10">
        <v>19.600000000000001</v>
      </c>
      <c r="G16" s="8"/>
      <c r="H16" s="7">
        <v>112</v>
      </c>
      <c r="I16" s="10"/>
      <c r="J16" s="8"/>
      <c r="K16" s="7">
        <v>162</v>
      </c>
      <c r="L16" s="10"/>
      <c r="M16" s="48"/>
      <c r="N16" s="48"/>
      <c r="O16" s="48"/>
      <c r="P16" s="48"/>
      <c r="Q16" s="48"/>
      <c r="R16" s="48"/>
      <c r="S16" s="48"/>
      <c r="T16" s="48"/>
      <c r="U16" s="48"/>
      <c r="X16" s="193"/>
      <c r="Y16" s="51"/>
      <c r="Z16" s="52"/>
      <c r="AA16" s="52"/>
      <c r="AB16" s="52"/>
      <c r="AK16" s="55"/>
      <c r="AL16" s="55"/>
      <c r="AM16" s="55"/>
      <c r="AN16" s="55"/>
      <c r="AO16" s="17"/>
      <c r="AP16" s="17"/>
      <c r="AQ16" s="17"/>
      <c r="AR16" s="17"/>
      <c r="AS16" s="17"/>
      <c r="AT16" s="17"/>
      <c r="AU16" s="56"/>
      <c r="AV16" s="57"/>
      <c r="AW16" s="165"/>
      <c r="AX16" s="30"/>
      <c r="AY16" s="57"/>
      <c r="AZ16" s="17"/>
      <c r="BA16" s="19"/>
      <c r="BB16" s="59"/>
      <c r="BC16" s="20"/>
      <c r="BD16" s="21"/>
      <c r="BE16" s="22"/>
      <c r="BF16" s="23"/>
      <c r="BG16" s="24"/>
      <c r="BH16" s="25"/>
      <c r="BI16" s="24"/>
      <c r="BJ16" s="26"/>
      <c r="BK16" s="18"/>
      <c r="BL16" s="18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</row>
    <row r="17" spans="1:111" s="49" customFormat="1" x14ac:dyDescent="0.25">
      <c r="A17" s="46"/>
      <c r="B17" s="11">
        <v>13</v>
      </c>
      <c r="C17" s="9">
        <v>19.7</v>
      </c>
      <c r="D17" s="13"/>
      <c r="E17" s="11">
        <v>63</v>
      </c>
      <c r="F17" s="10">
        <v>18.5</v>
      </c>
      <c r="G17" s="8"/>
      <c r="H17" s="7">
        <v>113</v>
      </c>
      <c r="I17" s="10"/>
      <c r="J17" s="8"/>
      <c r="K17" s="7">
        <v>163</v>
      </c>
      <c r="L17" s="10"/>
      <c r="M17" s="48"/>
      <c r="N17" s="48"/>
      <c r="O17" s="48"/>
      <c r="P17" s="48"/>
      <c r="Q17" s="48"/>
      <c r="R17" s="48"/>
      <c r="S17" s="48"/>
      <c r="T17" s="48"/>
      <c r="U17" s="48"/>
      <c r="Y17" s="51"/>
      <c r="Z17" s="52"/>
      <c r="AA17" s="52"/>
      <c r="AB17" s="52"/>
      <c r="AK17" s="55"/>
      <c r="AL17" s="55"/>
      <c r="AM17" s="55"/>
      <c r="AN17" s="55"/>
      <c r="AO17" s="17"/>
      <c r="AP17" s="17"/>
      <c r="AQ17" s="17"/>
      <c r="AR17" s="17"/>
      <c r="AS17" s="17"/>
      <c r="AT17" s="17"/>
      <c r="AU17" s="56"/>
      <c r="AV17" s="18"/>
      <c r="AW17" s="18"/>
      <c r="AX17" s="18"/>
      <c r="AY17" s="18"/>
      <c r="AZ17" s="17"/>
      <c r="BA17" s="19"/>
      <c r="BB17" s="59"/>
      <c r="BC17" s="20"/>
      <c r="BD17" s="21"/>
      <c r="BE17" s="22"/>
      <c r="BF17" s="23"/>
      <c r="BG17" s="24"/>
      <c r="BH17" s="25"/>
      <c r="BI17" s="24"/>
      <c r="BJ17" s="26"/>
      <c r="BK17" s="18"/>
      <c r="BL17" s="18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</row>
    <row r="18" spans="1:111" s="49" customFormat="1" x14ac:dyDescent="0.25">
      <c r="A18" s="46"/>
      <c r="B18" s="11">
        <v>14</v>
      </c>
      <c r="C18" s="9">
        <v>18.2</v>
      </c>
      <c r="D18" s="13"/>
      <c r="E18" s="11">
        <v>64</v>
      </c>
      <c r="F18" s="10">
        <v>20</v>
      </c>
      <c r="G18" s="8"/>
      <c r="H18" s="7">
        <v>114</v>
      </c>
      <c r="I18" s="10"/>
      <c r="J18" s="8"/>
      <c r="K18" s="7">
        <v>164</v>
      </c>
      <c r="L18" s="10"/>
      <c r="M18" s="48"/>
      <c r="N18" s="48"/>
      <c r="O18" s="48"/>
      <c r="P18" s="48"/>
      <c r="Q18" s="48"/>
      <c r="R18" s="48"/>
      <c r="S18" s="48"/>
      <c r="T18" s="48"/>
      <c r="U18" s="48"/>
      <c r="V18" s="168" t="s">
        <v>102</v>
      </c>
      <c r="W18" s="169">
        <f>Regel4Y</f>
        <v>2</v>
      </c>
      <c r="X18" s="189" t="s">
        <v>110</v>
      </c>
      <c r="Y18" s="51"/>
      <c r="Z18" s="52"/>
      <c r="AA18" s="52"/>
      <c r="AB18" s="52"/>
      <c r="AK18" s="55"/>
      <c r="AL18" s="55"/>
      <c r="AM18" s="55"/>
      <c r="AN18" s="55"/>
      <c r="AO18" s="17"/>
      <c r="AP18" s="17"/>
      <c r="AQ18" s="17"/>
      <c r="AR18" s="17"/>
      <c r="AS18" s="17"/>
      <c r="AT18" s="17"/>
      <c r="AU18" s="56"/>
      <c r="AV18" s="57"/>
      <c r="AW18" s="165"/>
      <c r="AX18" s="18"/>
      <c r="AY18" s="18"/>
      <c r="AZ18" s="17"/>
      <c r="BA18" s="19"/>
      <c r="BB18" s="59"/>
      <c r="BC18" s="20"/>
      <c r="BD18" s="21"/>
      <c r="BE18" s="22"/>
      <c r="BF18" s="23"/>
      <c r="BG18" s="24"/>
      <c r="BH18" s="25"/>
      <c r="BI18" s="24"/>
      <c r="BJ18" s="26"/>
      <c r="BK18" s="18"/>
      <c r="BL18" s="18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</row>
    <row r="19" spans="1:111" s="49" customFormat="1" x14ac:dyDescent="0.25">
      <c r="A19" s="46"/>
      <c r="B19" s="11">
        <v>15</v>
      </c>
      <c r="C19" s="9">
        <v>18.399999999999999</v>
      </c>
      <c r="D19" s="13"/>
      <c r="E19" s="11">
        <v>65</v>
      </c>
      <c r="F19" s="10">
        <v>17.8</v>
      </c>
      <c r="G19" s="8"/>
      <c r="H19" s="7">
        <v>115</v>
      </c>
      <c r="I19" s="10"/>
      <c r="J19" s="8"/>
      <c r="K19" s="7">
        <v>165</v>
      </c>
      <c r="L19" s="10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190"/>
      <c r="Y19" s="51"/>
      <c r="Z19" s="52"/>
      <c r="AA19" s="52"/>
      <c r="AB19" s="52"/>
      <c r="AK19" s="55"/>
      <c r="AL19" s="55"/>
      <c r="AM19" s="55"/>
      <c r="AN19" s="55"/>
      <c r="AO19" s="17"/>
      <c r="AP19" s="17"/>
      <c r="AQ19" s="17"/>
      <c r="AR19" s="17"/>
      <c r="AS19" s="17"/>
      <c r="AT19" s="17"/>
      <c r="AU19" s="56"/>
      <c r="AV19" s="57"/>
      <c r="AW19" s="165"/>
      <c r="AX19" s="18"/>
      <c r="AY19" s="18"/>
      <c r="AZ19" s="17"/>
      <c r="BA19" s="19"/>
      <c r="BB19" s="59"/>
      <c r="BC19" s="20"/>
      <c r="BD19" s="21"/>
      <c r="BE19" s="22"/>
      <c r="BF19" s="23"/>
      <c r="BG19" s="24"/>
      <c r="BH19" s="25"/>
      <c r="BI19" s="24"/>
      <c r="BJ19" s="26"/>
      <c r="BK19" s="18"/>
      <c r="BL19" s="18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</row>
    <row r="20" spans="1:111" s="49" customFormat="1" ht="18" customHeight="1" x14ac:dyDescent="0.25">
      <c r="A20" s="46"/>
      <c r="B20" s="11">
        <v>16</v>
      </c>
      <c r="C20" s="9">
        <v>18.5</v>
      </c>
      <c r="D20" s="13"/>
      <c r="E20" s="11">
        <v>66</v>
      </c>
      <c r="F20" s="10">
        <v>19.8</v>
      </c>
      <c r="G20" s="8"/>
      <c r="H20" s="7">
        <v>116</v>
      </c>
      <c r="I20" s="10"/>
      <c r="J20" s="8"/>
      <c r="K20" s="7">
        <v>166</v>
      </c>
      <c r="L20" s="10"/>
      <c r="M20" s="48"/>
      <c r="N20" s="48"/>
      <c r="O20" s="48"/>
      <c r="P20" s="48"/>
      <c r="Q20" s="48"/>
      <c r="R20" s="48"/>
      <c r="S20" s="48"/>
      <c r="T20" s="48"/>
      <c r="U20" s="48"/>
      <c r="Y20" s="51"/>
      <c r="Z20" s="52"/>
      <c r="AA20" s="52"/>
      <c r="AB20" s="52"/>
      <c r="AK20" s="55"/>
      <c r="AL20" s="55"/>
      <c r="AM20" s="55"/>
      <c r="AN20" s="55"/>
      <c r="AO20" s="17"/>
      <c r="AP20" s="17"/>
      <c r="AQ20" s="17"/>
      <c r="AR20" s="17"/>
      <c r="AS20" s="17"/>
      <c r="AT20" s="17"/>
      <c r="AU20" s="56"/>
      <c r="AV20" s="57"/>
      <c r="AW20" s="165"/>
      <c r="AX20" s="18"/>
      <c r="AY20" s="18"/>
      <c r="AZ20" s="17"/>
      <c r="BA20" s="19"/>
      <c r="BB20" s="59"/>
      <c r="BC20" s="20"/>
      <c r="BD20" s="21"/>
      <c r="BE20" s="22"/>
      <c r="BF20" s="23"/>
      <c r="BG20" s="24"/>
      <c r="BH20" s="25"/>
      <c r="BI20" s="24"/>
      <c r="BJ20" s="26"/>
      <c r="BK20" s="18"/>
      <c r="BL20" s="18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</row>
    <row r="21" spans="1:111" s="49" customFormat="1" x14ac:dyDescent="0.25">
      <c r="A21" s="46"/>
      <c r="B21" s="11">
        <v>17</v>
      </c>
      <c r="C21" s="9">
        <v>18.899999999999999</v>
      </c>
      <c r="D21" s="13"/>
      <c r="E21" s="11">
        <v>67</v>
      </c>
      <c r="F21" s="10">
        <v>16.600000000000001</v>
      </c>
      <c r="G21" s="8"/>
      <c r="H21" s="7">
        <v>117</v>
      </c>
      <c r="I21" s="10"/>
      <c r="J21" s="8"/>
      <c r="K21" s="7">
        <v>167</v>
      </c>
      <c r="L21" s="10"/>
      <c r="M21" s="48"/>
      <c r="N21" s="48"/>
      <c r="O21" s="48"/>
      <c r="P21" s="48"/>
      <c r="Q21" s="48"/>
      <c r="R21" s="48"/>
      <c r="S21" s="48"/>
      <c r="T21" s="48"/>
      <c r="U21" s="48"/>
      <c r="V21" s="168" t="s">
        <v>103</v>
      </c>
      <c r="W21" s="182">
        <f>Regel5YWerte</f>
        <v>2</v>
      </c>
      <c r="X21" s="193" t="s">
        <v>111</v>
      </c>
      <c r="Y21" s="51"/>
      <c r="Z21" s="52"/>
      <c r="AA21" s="52"/>
      <c r="AB21" s="52"/>
      <c r="AK21" s="55"/>
      <c r="AL21" s="55"/>
      <c r="AM21" s="55"/>
      <c r="AN21" s="55"/>
      <c r="AO21" s="17"/>
      <c r="AP21" s="17"/>
      <c r="AQ21" s="17"/>
      <c r="AR21" s="17"/>
      <c r="AS21" s="17"/>
      <c r="AT21" s="17"/>
      <c r="AU21" s="56"/>
      <c r="AV21" s="57"/>
      <c r="AW21" s="165"/>
      <c r="AX21" s="18"/>
      <c r="AY21" s="18"/>
      <c r="AZ21" s="17"/>
      <c r="BA21" s="19"/>
      <c r="BB21" s="59"/>
      <c r="BC21" s="20"/>
      <c r="BD21" s="21"/>
      <c r="BE21" s="22"/>
      <c r="BF21" s="23"/>
      <c r="BG21" s="24"/>
      <c r="BH21" s="25"/>
      <c r="BI21" s="24"/>
      <c r="BJ21" s="26"/>
      <c r="BK21" s="18"/>
      <c r="BL21" s="18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</row>
    <row r="22" spans="1:111" s="49" customFormat="1" x14ac:dyDescent="0.25">
      <c r="A22" s="46"/>
      <c r="B22" s="11">
        <v>18</v>
      </c>
      <c r="C22" s="9">
        <v>19</v>
      </c>
      <c r="D22" s="13"/>
      <c r="E22" s="11">
        <v>68</v>
      </c>
      <c r="F22" s="10">
        <v>16.5</v>
      </c>
      <c r="G22" s="8"/>
      <c r="H22" s="7">
        <v>118</v>
      </c>
      <c r="I22" s="10"/>
      <c r="J22" s="8"/>
      <c r="K22" s="7">
        <v>168</v>
      </c>
      <c r="L22" s="10"/>
      <c r="M22" s="48"/>
      <c r="N22" s="48"/>
      <c r="O22" s="48"/>
      <c r="P22" s="48"/>
      <c r="Q22" s="48"/>
      <c r="R22" s="48"/>
      <c r="S22" s="48"/>
      <c r="T22" s="48"/>
      <c r="U22" s="48"/>
      <c r="V22" s="56"/>
      <c r="W22" s="56"/>
      <c r="X22" s="193"/>
      <c r="Y22" s="51"/>
      <c r="Z22" s="52"/>
      <c r="AA22" s="52"/>
      <c r="AB22" s="52"/>
      <c r="AK22" s="55"/>
      <c r="AL22" s="55"/>
      <c r="AM22" s="55"/>
      <c r="AN22" s="55"/>
      <c r="AO22" s="17"/>
      <c r="AP22" s="17"/>
      <c r="AQ22" s="17"/>
      <c r="AR22" s="17"/>
      <c r="AS22" s="17"/>
      <c r="AT22" s="17"/>
      <c r="AU22" s="56"/>
      <c r="AV22" s="165"/>
      <c r="AW22" s="165"/>
      <c r="AX22" s="18"/>
      <c r="AY22" s="18"/>
      <c r="AZ22" s="17"/>
      <c r="BA22" s="19"/>
      <c r="BB22" s="59"/>
      <c r="BC22" s="20"/>
      <c r="BD22" s="21"/>
      <c r="BE22" s="22"/>
      <c r="BF22" s="23"/>
      <c r="BG22" s="24"/>
      <c r="BH22" s="25"/>
      <c r="BI22" s="24"/>
      <c r="BJ22" s="26"/>
      <c r="BK22" s="18"/>
      <c r="BL22" s="18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</row>
    <row r="23" spans="1:111" s="49" customFormat="1" x14ac:dyDescent="0.25">
      <c r="A23" s="46"/>
      <c r="B23" s="11">
        <v>19</v>
      </c>
      <c r="C23" s="9">
        <v>20.5</v>
      </c>
      <c r="D23" s="13"/>
      <c r="E23" s="11">
        <v>69</v>
      </c>
      <c r="F23" s="10">
        <v>19.399999999999999</v>
      </c>
      <c r="G23" s="8"/>
      <c r="H23" s="7">
        <v>119</v>
      </c>
      <c r="I23" s="10"/>
      <c r="J23" s="8"/>
      <c r="K23" s="7">
        <v>169</v>
      </c>
      <c r="L23" s="10"/>
      <c r="M23" s="48"/>
      <c r="N23" s="48"/>
      <c r="O23" s="48"/>
      <c r="P23" s="48"/>
      <c r="Q23" s="48"/>
      <c r="R23" s="48"/>
      <c r="S23" s="48"/>
      <c r="T23" s="48"/>
      <c r="U23" s="48"/>
      <c r="Y23" s="51"/>
      <c r="Z23" s="52"/>
      <c r="AA23" s="52"/>
      <c r="AB23" s="52"/>
      <c r="AC23" s="17"/>
      <c r="AD23" s="17"/>
      <c r="AE23" s="17"/>
      <c r="AF23" s="17"/>
      <c r="AG23" s="17"/>
      <c r="AH23" s="55"/>
      <c r="AI23" s="55"/>
      <c r="AJ23" s="55"/>
      <c r="AK23" s="55"/>
      <c r="AL23" s="55"/>
      <c r="AM23" s="55"/>
      <c r="AN23" s="55"/>
      <c r="AO23" s="17"/>
      <c r="AP23" s="17"/>
      <c r="AQ23" s="17"/>
      <c r="AR23" s="17"/>
      <c r="AS23" s="17"/>
      <c r="AT23" s="17"/>
      <c r="AU23" s="56"/>
      <c r="AV23" s="18"/>
      <c r="AW23" s="18"/>
      <c r="AX23" s="18"/>
      <c r="AY23" s="18"/>
      <c r="AZ23" s="17"/>
      <c r="BA23" s="19"/>
      <c r="BB23" s="59"/>
      <c r="BC23" s="20"/>
      <c r="BD23" s="21"/>
      <c r="BE23" s="22"/>
      <c r="BF23" s="23"/>
      <c r="BG23" s="24"/>
      <c r="BH23" s="25"/>
      <c r="BI23" s="24"/>
      <c r="BJ23" s="26"/>
      <c r="BK23" s="17"/>
      <c r="BL23" s="18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</row>
    <row r="24" spans="1:111" s="49" customFormat="1" ht="18.75" customHeight="1" x14ac:dyDescent="0.25">
      <c r="A24" s="46"/>
      <c r="B24" s="11">
        <v>20</v>
      </c>
      <c r="C24" s="9">
        <v>17.3</v>
      </c>
      <c r="D24" s="13"/>
      <c r="E24" s="11">
        <v>70</v>
      </c>
      <c r="F24" s="10">
        <v>20.100000000000001</v>
      </c>
      <c r="G24" s="8"/>
      <c r="H24" s="7">
        <v>120</v>
      </c>
      <c r="I24" s="10"/>
      <c r="J24" s="8"/>
      <c r="K24" s="7">
        <v>170</v>
      </c>
      <c r="L24" s="10"/>
      <c r="M24" s="48"/>
      <c r="N24" s="48"/>
      <c r="O24" s="48"/>
      <c r="P24" s="48"/>
      <c r="Q24" s="48"/>
      <c r="R24" s="48"/>
      <c r="S24" s="48"/>
      <c r="T24" s="48"/>
      <c r="U24" s="48"/>
      <c r="V24" s="168" t="s">
        <v>104</v>
      </c>
      <c r="W24" s="169">
        <f>Regel6Y</f>
        <v>2</v>
      </c>
      <c r="X24" s="193" t="s">
        <v>112</v>
      </c>
      <c r="Y24" s="51"/>
      <c r="Z24" s="52"/>
      <c r="AA24" s="52"/>
      <c r="AB24" s="52"/>
      <c r="AC24" s="17"/>
      <c r="AD24" s="17"/>
      <c r="AE24" s="17"/>
      <c r="AF24" s="17"/>
      <c r="AG24" s="17"/>
      <c r="AH24" s="55"/>
      <c r="AI24" s="55"/>
      <c r="AJ24" s="55"/>
      <c r="AK24" s="55"/>
      <c r="AL24" s="55"/>
      <c r="AM24" s="55"/>
      <c r="AN24" s="55"/>
      <c r="AO24" s="17"/>
      <c r="AP24" s="17"/>
      <c r="AQ24" s="17"/>
      <c r="AR24" s="17"/>
      <c r="AS24" s="17"/>
      <c r="AT24" s="17"/>
      <c r="AU24" s="56"/>
      <c r="AV24" s="55"/>
      <c r="AY24" s="55"/>
      <c r="AZ24" s="17"/>
      <c r="BA24" s="19"/>
      <c r="BB24" s="59"/>
      <c r="BC24" s="20"/>
      <c r="BD24" s="21"/>
      <c r="BE24" s="22"/>
      <c r="BF24" s="23"/>
      <c r="BG24" s="24"/>
      <c r="BH24" s="25"/>
      <c r="BI24" s="24"/>
      <c r="BJ24" s="26"/>
      <c r="BK24" s="17"/>
      <c r="BL24" s="18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</row>
    <row r="25" spans="1:111" s="49" customFormat="1" x14ac:dyDescent="0.25">
      <c r="A25" s="46"/>
      <c r="B25" s="11">
        <v>21</v>
      </c>
      <c r="C25" s="9">
        <v>22</v>
      </c>
      <c r="D25" s="13"/>
      <c r="E25" s="11">
        <v>71</v>
      </c>
      <c r="F25" s="10">
        <v>20.5</v>
      </c>
      <c r="G25" s="8"/>
      <c r="H25" s="7">
        <v>121</v>
      </c>
      <c r="I25" s="10"/>
      <c r="J25" s="8"/>
      <c r="K25" s="7">
        <v>171</v>
      </c>
      <c r="L25" s="10"/>
      <c r="M25" s="48"/>
      <c r="N25" s="48"/>
      <c r="O25" s="48"/>
      <c r="P25" s="48"/>
      <c r="Q25" s="48"/>
      <c r="R25" s="48"/>
      <c r="S25" s="48"/>
      <c r="T25" s="48"/>
      <c r="U25" s="48"/>
      <c r="X25" s="193"/>
      <c r="Y25" s="51"/>
      <c r="Z25" s="52"/>
      <c r="AA25" s="52"/>
      <c r="AB25" s="52"/>
      <c r="AC25" s="17"/>
      <c r="AD25" s="17"/>
      <c r="AE25" s="17"/>
      <c r="AF25" s="17"/>
      <c r="AG25" s="17"/>
      <c r="AH25" s="55"/>
      <c r="AI25" s="55"/>
      <c r="AJ25" s="55"/>
      <c r="AK25" s="55"/>
      <c r="AL25" s="55"/>
      <c r="AM25" s="55"/>
      <c r="AN25" s="55"/>
      <c r="AO25" s="17"/>
      <c r="AP25" s="17"/>
      <c r="AQ25" s="17"/>
      <c r="AR25" s="17"/>
      <c r="AS25" s="17"/>
      <c r="AT25" s="17"/>
      <c r="AU25" s="56"/>
      <c r="AV25" s="55"/>
      <c r="AY25" s="55"/>
      <c r="AZ25" s="17"/>
      <c r="BA25" s="19"/>
      <c r="BB25" s="59"/>
      <c r="BC25" s="20"/>
      <c r="BD25" s="21"/>
      <c r="BE25" s="22"/>
      <c r="BF25" s="23"/>
      <c r="BG25" s="24"/>
      <c r="BH25" s="25"/>
      <c r="BI25" s="24"/>
      <c r="BJ25" s="26"/>
      <c r="BK25" s="17"/>
      <c r="BL25" s="18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</row>
    <row r="26" spans="1:111" s="49" customFormat="1" x14ac:dyDescent="0.25">
      <c r="A26" s="46"/>
      <c r="B26" s="11">
        <v>22</v>
      </c>
      <c r="C26" s="9">
        <v>22</v>
      </c>
      <c r="D26" s="13"/>
      <c r="E26" s="11">
        <v>72</v>
      </c>
      <c r="F26" s="10">
        <v>20</v>
      </c>
      <c r="G26" s="8"/>
      <c r="H26" s="7">
        <v>122</v>
      </c>
      <c r="I26" s="10"/>
      <c r="J26" s="8"/>
      <c r="K26" s="7">
        <v>172</v>
      </c>
      <c r="L26" s="10"/>
      <c r="M26" s="48"/>
      <c r="N26" s="48"/>
      <c r="O26" s="61"/>
      <c r="P26" s="48"/>
      <c r="Q26" s="48"/>
      <c r="R26" s="48"/>
      <c r="S26" s="48"/>
      <c r="T26" s="48"/>
      <c r="U26" s="48"/>
      <c r="V26" s="170"/>
      <c r="W26" s="170"/>
      <c r="X26" s="17"/>
      <c r="Y26" s="51"/>
      <c r="Z26" s="52"/>
      <c r="AA26" s="52"/>
      <c r="AB26" s="52"/>
      <c r="AC26" s="17"/>
      <c r="AD26" s="17"/>
      <c r="AE26" s="17"/>
      <c r="AF26" s="17"/>
      <c r="AG26" s="17"/>
      <c r="AH26" s="55"/>
      <c r="AI26" s="55"/>
      <c r="AJ26" s="55"/>
      <c r="AK26" s="55"/>
      <c r="AL26" s="55"/>
      <c r="AM26" s="55"/>
      <c r="AN26" s="55"/>
      <c r="AO26" s="17"/>
      <c r="AP26" s="17"/>
      <c r="AQ26" s="17"/>
      <c r="AR26" s="17"/>
      <c r="AS26" s="17"/>
      <c r="AT26" s="17"/>
      <c r="AU26" s="56"/>
      <c r="AV26" s="55"/>
      <c r="AY26" s="55"/>
      <c r="AZ26" s="17"/>
      <c r="BA26" s="19"/>
      <c r="BB26" s="59"/>
      <c r="BC26" s="20"/>
      <c r="BD26" s="21"/>
      <c r="BE26" s="22"/>
      <c r="BF26" s="23"/>
      <c r="BG26" s="24"/>
      <c r="BH26" s="25"/>
      <c r="BI26" s="24"/>
      <c r="BJ26" s="26"/>
      <c r="BK26" s="17"/>
      <c r="BL26" s="18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</row>
    <row r="27" spans="1:111" s="49" customFormat="1" ht="18" customHeight="1" x14ac:dyDescent="0.25">
      <c r="A27" s="46"/>
      <c r="B27" s="11">
        <v>23</v>
      </c>
      <c r="C27" s="9">
        <v>19</v>
      </c>
      <c r="D27" s="13"/>
      <c r="E27" s="11">
        <v>73</v>
      </c>
      <c r="F27" s="10">
        <v>20.2</v>
      </c>
      <c r="G27" s="8"/>
      <c r="H27" s="7">
        <v>123</v>
      </c>
      <c r="I27" s="10"/>
      <c r="J27" s="8"/>
      <c r="K27" s="7">
        <v>173</v>
      </c>
      <c r="L27" s="10"/>
      <c r="M27" s="48"/>
      <c r="N27" s="48"/>
      <c r="O27" s="61"/>
      <c r="P27" s="48"/>
      <c r="Q27" s="48"/>
      <c r="R27" s="48"/>
      <c r="S27" s="48"/>
      <c r="T27" s="48"/>
      <c r="U27" s="48"/>
      <c r="V27" s="168" t="s">
        <v>105</v>
      </c>
      <c r="W27" s="169">
        <f>Regel7Y</f>
        <v>4</v>
      </c>
      <c r="X27" s="189" t="s">
        <v>113</v>
      </c>
      <c r="Y27" s="51"/>
      <c r="Z27" s="52"/>
      <c r="AA27" s="52"/>
      <c r="AB27" s="52"/>
      <c r="AC27" s="17"/>
      <c r="AD27" s="17"/>
      <c r="AE27" s="17"/>
      <c r="AF27" s="17"/>
      <c r="AG27" s="17"/>
      <c r="AH27" s="55"/>
      <c r="AI27" s="55"/>
      <c r="AJ27" s="55"/>
      <c r="AK27" s="55"/>
      <c r="AL27" s="55"/>
      <c r="AM27" s="55"/>
      <c r="AN27" s="55"/>
      <c r="AO27" s="17"/>
      <c r="AP27" s="17"/>
      <c r="AQ27" s="17"/>
      <c r="AR27" s="17"/>
      <c r="AS27" s="17"/>
      <c r="AT27" s="17"/>
      <c r="AU27" s="56"/>
      <c r="AV27" s="55"/>
      <c r="AY27" s="55"/>
      <c r="AZ27" s="17"/>
      <c r="BA27" s="19"/>
      <c r="BB27" s="59"/>
      <c r="BC27" s="20"/>
      <c r="BD27" s="21"/>
      <c r="BE27" s="22"/>
      <c r="BF27" s="23"/>
      <c r="BG27" s="24"/>
      <c r="BH27" s="25"/>
      <c r="BI27" s="24"/>
      <c r="BJ27" s="26"/>
      <c r="BK27" s="17"/>
      <c r="BL27" s="18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</row>
    <row r="28" spans="1:111" s="49" customFormat="1" ht="21" customHeight="1" x14ac:dyDescent="0.25">
      <c r="A28" s="46"/>
      <c r="B28" s="11">
        <v>24</v>
      </c>
      <c r="C28" s="9">
        <v>19.8</v>
      </c>
      <c r="D28" s="13"/>
      <c r="E28" s="11">
        <v>74</v>
      </c>
      <c r="F28" s="10">
        <v>20</v>
      </c>
      <c r="G28" s="8"/>
      <c r="H28" s="7">
        <v>124</v>
      </c>
      <c r="I28" s="10"/>
      <c r="J28" s="8"/>
      <c r="K28" s="7">
        <v>174</v>
      </c>
      <c r="L28" s="10"/>
      <c r="M28" s="48"/>
      <c r="N28" s="48"/>
      <c r="O28" s="61"/>
      <c r="P28" s="48"/>
      <c r="Q28" s="48"/>
      <c r="R28" s="48"/>
      <c r="S28" s="48"/>
      <c r="T28" s="48"/>
      <c r="U28" s="48"/>
      <c r="V28" s="48"/>
      <c r="W28" s="50"/>
      <c r="X28" s="190"/>
      <c r="Y28" s="51"/>
      <c r="Z28" s="52"/>
      <c r="AA28" s="52"/>
      <c r="AB28" s="52"/>
      <c r="AC28" s="17"/>
      <c r="AD28" s="17"/>
      <c r="AE28" s="17"/>
      <c r="AF28" s="17"/>
      <c r="AG28" s="17"/>
      <c r="AH28" s="55"/>
      <c r="AI28" s="55"/>
      <c r="AJ28" s="55"/>
      <c r="AK28" s="55"/>
      <c r="AL28" s="55"/>
      <c r="AM28" s="55"/>
      <c r="AN28" s="55"/>
      <c r="AO28" s="17"/>
      <c r="AP28" s="17"/>
      <c r="AQ28" s="17"/>
      <c r="AR28" s="17"/>
      <c r="AS28" s="17"/>
      <c r="AT28" s="17"/>
      <c r="AU28" s="56"/>
      <c r="AV28" s="55"/>
      <c r="AW28" s="55"/>
      <c r="AX28" s="55"/>
      <c r="AY28" s="55"/>
      <c r="AZ28" s="17"/>
      <c r="BA28" s="19"/>
      <c r="BB28" s="59"/>
      <c r="BC28" s="20"/>
      <c r="BD28" s="21"/>
      <c r="BE28" s="22"/>
      <c r="BF28" s="23"/>
      <c r="BG28" s="24"/>
      <c r="BH28" s="25"/>
      <c r="BI28" s="24"/>
      <c r="BJ28" s="26"/>
      <c r="BK28" s="17"/>
      <c r="BL28" s="18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</row>
    <row r="29" spans="1:111" s="49" customFormat="1" x14ac:dyDescent="0.25">
      <c r="A29" s="46"/>
      <c r="B29" s="11">
        <v>25</v>
      </c>
      <c r="C29" s="9">
        <v>20.2</v>
      </c>
      <c r="D29" s="13"/>
      <c r="E29" s="11">
        <v>75</v>
      </c>
      <c r="F29" s="10">
        <v>19.5</v>
      </c>
      <c r="G29" s="8"/>
      <c r="H29" s="7">
        <v>125</v>
      </c>
      <c r="I29" s="10"/>
      <c r="J29" s="8"/>
      <c r="K29" s="7">
        <v>175</v>
      </c>
      <c r="L29" s="10"/>
      <c r="M29" s="48"/>
      <c r="N29" s="48"/>
      <c r="O29" s="61"/>
      <c r="P29" s="48"/>
      <c r="Q29" s="48"/>
      <c r="R29" s="48"/>
      <c r="S29" s="48"/>
      <c r="T29" s="48"/>
      <c r="U29" s="48"/>
      <c r="V29" s="48"/>
      <c r="W29" s="50"/>
      <c r="X29" s="17"/>
      <c r="Y29" s="51"/>
      <c r="Z29" s="52"/>
      <c r="AA29" s="52"/>
      <c r="AB29" s="52"/>
      <c r="AC29" s="17"/>
      <c r="AD29" s="17"/>
      <c r="AE29" s="17"/>
      <c r="AF29" s="17"/>
      <c r="AG29" s="17"/>
      <c r="AH29" s="55"/>
      <c r="AI29" s="55"/>
      <c r="AJ29" s="55"/>
      <c r="AK29" s="55"/>
      <c r="AL29" s="55"/>
      <c r="AM29" s="55"/>
      <c r="AN29" s="55"/>
      <c r="AO29" s="17"/>
      <c r="AP29" s="17"/>
      <c r="AQ29" s="17"/>
      <c r="AR29" s="17"/>
      <c r="AS29" s="17"/>
      <c r="AT29" s="17"/>
      <c r="AU29" s="56"/>
      <c r="AV29" s="17"/>
      <c r="AW29" s="17"/>
      <c r="AX29" s="17"/>
      <c r="AY29" s="17"/>
      <c r="AZ29" s="17"/>
      <c r="BA29" s="19"/>
      <c r="BB29" s="59"/>
      <c r="BC29" s="20"/>
      <c r="BD29" s="21"/>
      <c r="BE29" s="22"/>
      <c r="BF29" s="23"/>
      <c r="BG29" s="24"/>
      <c r="BH29" s="25"/>
      <c r="BI29" s="24"/>
      <c r="BJ29" s="26"/>
      <c r="BK29" s="17"/>
      <c r="BL29" s="18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</row>
    <row r="30" spans="1:111" s="49" customFormat="1" ht="18" customHeight="1" x14ac:dyDescent="0.25">
      <c r="A30" s="46"/>
      <c r="B30" s="11">
        <v>26</v>
      </c>
      <c r="C30" s="9">
        <v>18.5</v>
      </c>
      <c r="D30" s="13"/>
      <c r="E30" s="11">
        <v>76</v>
      </c>
      <c r="F30" s="10">
        <v>19.5</v>
      </c>
      <c r="G30" s="8"/>
      <c r="H30" s="7">
        <v>126</v>
      </c>
      <c r="I30" s="10"/>
      <c r="J30" s="8"/>
      <c r="K30" s="7">
        <v>176</v>
      </c>
      <c r="L30" s="10"/>
      <c r="M30" s="48"/>
      <c r="N30" s="48"/>
      <c r="O30" s="61"/>
      <c r="P30" s="48"/>
      <c r="Q30" s="48"/>
      <c r="R30" s="48"/>
      <c r="S30" s="48"/>
      <c r="T30" s="48"/>
      <c r="U30" s="48"/>
      <c r="V30" s="168" t="s">
        <v>106</v>
      </c>
      <c r="W30" s="182">
        <f>Regel8Y</f>
        <v>1</v>
      </c>
      <c r="X30" s="193" t="s">
        <v>114</v>
      </c>
      <c r="Y30" s="51"/>
      <c r="Z30" s="52"/>
      <c r="AA30" s="52"/>
      <c r="AB30" s="52"/>
      <c r="AC30" s="17"/>
      <c r="AD30" s="17"/>
      <c r="AE30" s="17"/>
      <c r="AF30" s="17"/>
      <c r="AG30" s="17"/>
      <c r="AH30" s="55"/>
      <c r="AI30" s="55"/>
      <c r="AJ30" s="55"/>
      <c r="AK30" s="55"/>
      <c r="AL30" s="55"/>
      <c r="AM30" s="55"/>
      <c r="AN30" s="55"/>
      <c r="AO30" s="17"/>
      <c r="AP30" s="17"/>
      <c r="AQ30" s="17"/>
      <c r="AR30" s="17"/>
      <c r="AS30" s="17"/>
      <c r="AT30" s="17"/>
      <c r="AU30" s="56"/>
      <c r="AV30" s="17"/>
      <c r="AW30" s="17"/>
      <c r="AX30" s="17"/>
      <c r="AY30" s="17"/>
      <c r="AZ30" s="17"/>
      <c r="BA30" s="19"/>
      <c r="BB30" s="59"/>
      <c r="BC30" s="20"/>
      <c r="BD30" s="21"/>
      <c r="BE30" s="22"/>
      <c r="BF30" s="23"/>
      <c r="BG30" s="24"/>
      <c r="BH30" s="25"/>
      <c r="BI30" s="24"/>
      <c r="BJ30" s="26"/>
      <c r="BK30" s="17"/>
      <c r="BL30" s="18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</row>
    <row r="31" spans="1:111" s="49" customFormat="1" x14ac:dyDescent="0.25">
      <c r="A31" s="46"/>
      <c r="B31" s="11">
        <v>27</v>
      </c>
      <c r="C31" s="9">
        <v>18.5</v>
      </c>
      <c r="D31" s="13"/>
      <c r="E31" s="11">
        <v>77</v>
      </c>
      <c r="F31" s="10">
        <v>19.399999999999999</v>
      </c>
      <c r="G31" s="8"/>
      <c r="H31" s="7">
        <v>127</v>
      </c>
      <c r="I31" s="10"/>
      <c r="J31" s="8"/>
      <c r="K31" s="7">
        <v>177</v>
      </c>
      <c r="L31" s="10"/>
      <c r="M31" s="48"/>
      <c r="N31" s="48"/>
      <c r="O31" s="61"/>
      <c r="P31" s="48"/>
      <c r="Q31" s="48"/>
      <c r="R31" s="48"/>
      <c r="S31" s="48"/>
      <c r="T31" s="48"/>
      <c r="U31" s="48"/>
      <c r="V31" s="48"/>
      <c r="W31" s="50"/>
      <c r="X31" s="193"/>
      <c r="Y31" s="51"/>
      <c r="Z31" s="52"/>
      <c r="AA31" s="52"/>
      <c r="AB31" s="52"/>
      <c r="AC31" s="17"/>
      <c r="AD31" s="17"/>
      <c r="AE31" s="17"/>
      <c r="AF31" s="17"/>
      <c r="AG31" s="17"/>
      <c r="AH31" s="55"/>
      <c r="AM31" s="55"/>
      <c r="AN31" s="55"/>
      <c r="AO31" s="17"/>
      <c r="AP31" s="17"/>
      <c r="AQ31" s="17"/>
      <c r="AR31" s="17"/>
      <c r="AS31" s="17"/>
      <c r="AT31" s="17"/>
      <c r="AU31" s="56"/>
      <c r="AV31" s="17"/>
      <c r="AW31" s="17"/>
      <c r="AX31" s="17"/>
      <c r="AY31" s="17"/>
      <c r="AZ31" s="17"/>
      <c r="BA31" s="19"/>
      <c r="BB31" s="59"/>
      <c r="BC31" s="20"/>
      <c r="BD31" s="21"/>
      <c r="BE31" s="22"/>
      <c r="BF31" s="23"/>
      <c r="BG31" s="24"/>
      <c r="BH31" s="25"/>
      <c r="BI31" s="24"/>
      <c r="BJ31" s="26"/>
      <c r="BK31" s="17"/>
      <c r="BL31" s="18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</row>
    <row r="32" spans="1:111" s="49" customFormat="1" x14ac:dyDescent="0.25">
      <c r="A32" s="46"/>
      <c r="B32" s="11">
        <v>28</v>
      </c>
      <c r="C32" s="9">
        <v>18</v>
      </c>
      <c r="D32" s="13"/>
      <c r="E32" s="11">
        <v>78</v>
      </c>
      <c r="F32" s="10">
        <v>18.5</v>
      </c>
      <c r="G32" s="8"/>
      <c r="H32" s="7">
        <v>128</v>
      </c>
      <c r="I32" s="10"/>
      <c r="J32" s="8"/>
      <c r="K32" s="7">
        <v>178</v>
      </c>
      <c r="L32" s="10"/>
      <c r="M32" s="48"/>
      <c r="N32" s="48"/>
      <c r="O32" s="61"/>
      <c r="P32" s="48"/>
      <c r="Q32" s="48"/>
      <c r="R32" s="48"/>
      <c r="S32" s="48"/>
      <c r="T32" s="48"/>
      <c r="U32" s="48"/>
      <c r="V32" s="48"/>
      <c r="W32" s="50"/>
      <c r="X32" s="193"/>
      <c r="Y32" s="51"/>
      <c r="Z32" s="52"/>
      <c r="AA32" s="52"/>
      <c r="AB32" s="52"/>
      <c r="AC32" s="17"/>
      <c r="AD32" s="17"/>
      <c r="AE32" s="17"/>
      <c r="AF32" s="17"/>
      <c r="AG32" s="17"/>
      <c r="AH32" s="55"/>
      <c r="AM32" s="55"/>
      <c r="AN32" s="55"/>
      <c r="AO32" s="17"/>
      <c r="AP32" s="17"/>
      <c r="AQ32" s="17"/>
      <c r="AR32" s="17"/>
      <c r="AS32" s="17"/>
      <c r="AT32" s="17"/>
      <c r="AU32" s="56"/>
      <c r="AV32" s="17"/>
      <c r="AW32" s="17"/>
      <c r="AX32" s="17"/>
      <c r="AY32" s="17"/>
      <c r="AZ32" s="17"/>
      <c r="BA32" s="19"/>
      <c r="BB32" s="59"/>
      <c r="BC32" s="20"/>
      <c r="BD32" s="21"/>
      <c r="BE32" s="22"/>
      <c r="BF32" s="23"/>
      <c r="BG32" s="24"/>
      <c r="BH32" s="25"/>
      <c r="BI32" s="24"/>
      <c r="BJ32" s="26"/>
      <c r="BK32" s="17"/>
      <c r="BL32" s="18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</row>
    <row r="33" spans="1:111" s="49" customFormat="1" x14ac:dyDescent="0.25">
      <c r="A33" s="46"/>
      <c r="B33" s="11">
        <v>29</v>
      </c>
      <c r="C33" s="9">
        <v>20.9</v>
      </c>
      <c r="D33" s="13"/>
      <c r="E33" s="11">
        <v>79</v>
      </c>
      <c r="F33" s="10">
        <v>19</v>
      </c>
      <c r="G33" s="8"/>
      <c r="H33" s="7">
        <v>129</v>
      </c>
      <c r="I33" s="10"/>
      <c r="J33" s="8"/>
      <c r="K33" s="7">
        <v>179</v>
      </c>
      <c r="L33" s="10"/>
      <c r="M33" s="48"/>
      <c r="N33" s="48"/>
      <c r="O33" s="61"/>
      <c r="P33" s="48"/>
      <c r="Q33" s="48"/>
      <c r="R33" s="48"/>
      <c r="S33" s="48"/>
      <c r="T33" s="48"/>
      <c r="U33" s="48"/>
      <c r="V33" s="48"/>
      <c r="W33" s="48"/>
      <c r="X33" s="48"/>
      <c r="Y33" s="51"/>
      <c r="Z33" s="52"/>
      <c r="AA33" s="52"/>
      <c r="AB33" s="52"/>
      <c r="AC33" s="17"/>
      <c r="AD33" s="17"/>
      <c r="AE33" s="17"/>
      <c r="AF33" s="17"/>
      <c r="AG33" s="17"/>
      <c r="AH33" s="55"/>
      <c r="AM33" s="55"/>
      <c r="AN33" s="55"/>
      <c r="AO33" s="17"/>
      <c r="AP33" s="17"/>
      <c r="AQ33" s="17"/>
      <c r="AR33" s="17"/>
      <c r="AS33" s="17"/>
      <c r="AT33" s="17"/>
      <c r="AU33" s="56"/>
      <c r="AV33" s="17"/>
      <c r="AW33" s="17"/>
      <c r="AX33" s="17"/>
      <c r="AY33" s="17"/>
      <c r="AZ33" s="17"/>
      <c r="BA33" s="19"/>
      <c r="BB33" s="59"/>
      <c r="BC33" s="20"/>
      <c r="BD33" s="21"/>
      <c r="BE33" s="22"/>
      <c r="BF33" s="23"/>
      <c r="BG33" s="24"/>
      <c r="BH33" s="25"/>
      <c r="BI33" s="24"/>
      <c r="BJ33" s="26"/>
      <c r="BK33" s="17"/>
      <c r="BL33" s="18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</row>
    <row r="34" spans="1:111" s="49" customFormat="1" x14ac:dyDescent="0.25">
      <c r="A34" s="46"/>
      <c r="B34" s="11">
        <v>30</v>
      </c>
      <c r="C34" s="9">
        <v>18.100000000000001</v>
      </c>
      <c r="D34" s="13"/>
      <c r="E34" s="11">
        <v>80</v>
      </c>
      <c r="F34" s="10">
        <v>19.3</v>
      </c>
      <c r="G34" s="8"/>
      <c r="H34" s="7">
        <v>130</v>
      </c>
      <c r="I34" s="10"/>
      <c r="J34" s="8"/>
      <c r="K34" s="7">
        <v>180</v>
      </c>
      <c r="L34" s="10"/>
      <c r="M34" s="48"/>
      <c r="N34" s="48"/>
      <c r="O34" s="61"/>
      <c r="P34" s="48"/>
      <c r="Q34" s="48"/>
      <c r="R34" s="48"/>
      <c r="S34" s="48"/>
      <c r="T34" s="48"/>
      <c r="U34" s="48"/>
      <c r="V34" s="57"/>
      <c r="W34" s="57"/>
      <c r="X34" s="17"/>
      <c r="Y34" s="51"/>
      <c r="Z34" s="52"/>
      <c r="AA34" s="52"/>
      <c r="AB34" s="52"/>
      <c r="AC34" s="17"/>
      <c r="AD34" s="17"/>
      <c r="AE34" s="17"/>
      <c r="AF34" s="17"/>
      <c r="AG34" s="17"/>
      <c r="AH34" s="55"/>
      <c r="AM34" s="55"/>
      <c r="AN34" s="55"/>
      <c r="AO34" s="17"/>
      <c r="AP34" s="17"/>
      <c r="AQ34" s="17"/>
      <c r="AR34" s="17"/>
      <c r="AS34" s="17"/>
      <c r="AT34" s="17"/>
      <c r="AU34" s="56"/>
      <c r="AV34" s="17"/>
      <c r="AW34" s="17"/>
      <c r="AX34" s="17"/>
      <c r="AY34" s="17"/>
      <c r="AZ34" s="17"/>
      <c r="BA34" s="19"/>
      <c r="BB34" s="59"/>
      <c r="BC34" s="20"/>
      <c r="BD34" s="21"/>
      <c r="BE34" s="22"/>
      <c r="BF34" s="23"/>
      <c r="BG34" s="24"/>
      <c r="BH34" s="25"/>
      <c r="BI34" s="24"/>
      <c r="BJ34" s="26"/>
      <c r="BK34" s="17"/>
      <c r="BL34" s="18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</row>
    <row r="35" spans="1:111" s="49" customFormat="1" x14ac:dyDescent="0.25">
      <c r="A35" s="46"/>
      <c r="B35" s="11">
        <v>31</v>
      </c>
      <c r="C35" s="9">
        <v>19.399999999999999</v>
      </c>
      <c r="D35" s="13"/>
      <c r="E35" s="11">
        <v>81</v>
      </c>
      <c r="F35" s="10">
        <v>19.2</v>
      </c>
      <c r="G35" s="8"/>
      <c r="H35" s="7">
        <v>131</v>
      </c>
      <c r="I35" s="10"/>
      <c r="J35" s="8"/>
      <c r="K35" s="7">
        <v>181</v>
      </c>
      <c r="L35" s="10"/>
      <c r="M35" s="48"/>
      <c r="N35" s="48"/>
      <c r="O35" s="61"/>
      <c r="P35" s="48"/>
      <c r="Q35" s="48"/>
      <c r="R35" s="48"/>
      <c r="S35" s="48"/>
      <c r="T35" s="48"/>
      <c r="U35" s="48"/>
      <c r="V35" s="168" t="s">
        <v>99</v>
      </c>
      <c r="W35" s="169">
        <f>Regel1Spannweite</f>
        <v>2</v>
      </c>
      <c r="X35" s="186" t="s">
        <v>107</v>
      </c>
      <c r="Y35" s="51"/>
      <c r="Z35" s="52"/>
      <c r="AA35" s="52"/>
      <c r="AB35" s="52"/>
      <c r="AC35" s="17"/>
      <c r="AD35" s="17"/>
      <c r="AE35" s="17"/>
      <c r="AF35" s="17"/>
      <c r="AG35" s="17"/>
      <c r="AH35" s="55"/>
      <c r="AM35" s="55"/>
      <c r="AN35" s="55"/>
      <c r="AO35" s="17"/>
      <c r="AP35" s="17"/>
      <c r="AQ35" s="17"/>
      <c r="AR35" s="17"/>
      <c r="AS35" s="17"/>
      <c r="AT35" s="17"/>
      <c r="AU35" s="56"/>
      <c r="AV35" s="17"/>
      <c r="AW35" s="17"/>
      <c r="AX35" s="17"/>
      <c r="AY35" s="17"/>
      <c r="AZ35" s="17"/>
      <c r="BA35" s="19"/>
      <c r="BB35" s="59"/>
      <c r="BC35" s="20"/>
      <c r="BD35" s="21"/>
      <c r="BE35" s="22"/>
      <c r="BF35" s="23"/>
      <c r="BG35" s="24"/>
      <c r="BH35" s="25"/>
      <c r="BI35" s="24"/>
      <c r="BJ35" s="26"/>
      <c r="BK35" s="17"/>
      <c r="BL35" s="18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</row>
    <row r="36" spans="1:111" s="49" customFormat="1" ht="18.75" customHeight="1" x14ac:dyDescent="0.25">
      <c r="A36" s="46"/>
      <c r="B36" s="11">
        <v>32</v>
      </c>
      <c r="C36" s="9">
        <v>20.5</v>
      </c>
      <c r="D36" s="13"/>
      <c r="E36" s="11">
        <v>82</v>
      </c>
      <c r="F36" s="10">
        <v>20</v>
      </c>
      <c r="G36" s="8"/>
      <c r="H36" s="7">
        <v>132</v>
      </c>
      <c r="I36" s="10"/>
      <c r="J36" s="8"/>
      <c r="K36" s="7">
        <v>182</v>
      </c>
      <c r="L36" s="10"/>
      <c r="M36" s="48"/>
      <c r="N36" s="48"/>
      <c r="O36" s="61"/>
      <c r="P36" s="48"/>
      <c r="Q36" s="48"/>
      <c r="R36" s="48"/>
      <c r="S36" s="48"/>
      <c r="T36" s="48"/>
      <c r="U36" s="48"/>
      <c r="V36" s="48"/>
      <c r="W36" s="48"/>
      <c r="Y36" s="51"/>
      <c r="Z36" s="52"/>
      <c r="AA36" s="52"/>
      <c r="AB36" s="52"/>
      <c r="AC36" s="17"/>
      <c r="AD36" s="17"/>
      <c r="AE36" s="17"/>
      <c r="AF36" s="17"/>
      <c r="AG36" s="17"/>
      <c r="AH36" s="55"/>
      <c r="AI36" s="55"/>
      <c r="AJ36" s="55"/>
      <c r="AK36" s="55"/>
      <c r="AL36" s="55"/>
      <c r="AM36" s="55"/>
      <c r="AN36" s="55"/>
      <c r="AO36" s="17"/>
      <c r="AP36" s="17"/>
      <c r="AQ36" s="17"/>
      <c r="AR36" s="17"/>
      <c r="AS36" s="17"/>
      <c r="AT36" s="17"/>
      <c r="AU36" s="56"/>
      <c r="AV36" s="17"/>
      <c r="AW36" s="17"/>
      <c r="AX36" s="17"/>
      <c r="AY36" s="17"/>
      <c r="AZ36" s="17"/>
      <c r="BA36" s="19"/>
      <c r="BB36" s="59"/>
      <c r="BC36" s="20"/>
      <c r="BD36" s="21"/>
      <c r="BE36" s="22"/>
      <c r="BF36" s="23"/>
      <c r="BG36" s="24"/>
      <c r="BH36" s="25"/>
      <c r="BI36" s="24"/>
      <c r="BJ36" s="26"/>
      <c r="BK36" s="17"/>
      <c r="BL36" s="18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</row>
    <row r="37" spans="1:111" s="49" customFormat="1" x14ac:dyDescent="0.25">
      <c r="A37" s="46"/>
      <c r="B37" s="11">
        <v>33</v>
      </c>
      <c r="C37" s="9">
        <v>18.8</v>
      </c>
      <c r="D37" s="13"/>
      <c r="E37" s="11">
        <v>83</v>
      </c>
      <c r="F37" s="10">
        <v>20.5</v>
      </c>
      <c r="G37" s="8"/>
      <c r="H37" s="7">
        <v>133</v>
      </c>
      <c r="I37" s="10"/>
      <c r="J37" s="8"/>
      <c r="K37" s="7">
        <v>183</v>
      </c>
      <c r="L37" s="10"/>
      <c r="M37" s="48"/>
      <c r="N37" s="48"/>
      <c r="O37" s="61"/>
      <c r="P37" s="48"/>
      <c r="Q37" s="48"/>
      <c r="R37" s="48"/>
      <c r="S37" s="48"/>
      <c r="T37" s="48"/>
      <c r="U37" s="48"/>
      <c r="V37" s="168" t="s">
        <v>100</v>
      </c>
      <c r="W37" s="182">
        <f>Regel2SpannweitegrMittelwert</f>
        <v>17</v>
      </c>
      <c r="X37" s="193" t="s">
        <v>108</v>
      </c>
      <c r="Y37" s="51"/>
      <c r="Z37" s="52"/>
      <c r="AA37" s="52"/>
      <c r="AB37" s="52"/>
      <c r="AC37" s="17"/>
      <c r="AD37" s="17"/>
      <c r="AE37" s="17"/>
      <c r="AF37" s="17"/>
      <c r="AG37" s="17"/>
      <c r="AH37" s="55"/>
      <c r="AI37" s="55"/>
      <c r="AJ37" s="55"/>
      <c r="AK37" s="55"/>
      <c r="AL37" s="55"/>
      <c r="AM37" s="55"/>
      <c r="AN37" s="55"/>
      <c r="AO37" s="17"/>
      <c r="AP37" s="17"/>
      <c r="AQ37" s="17"/>
      <c r="AR37" s="17"/>
      <c r="AS37" s="17"/>
      <c r="AT37" s="17"/>
      <c r="AU37" s="56"/>
      <c r="AV37" s="17"/>
      <c r="AW37" s="17"/>
      <c r="AX37" s="17"/>
      <c r="AY37" s="17"/>
      <c r="AZ37" s="17"/>
      <c r="BA37" s="19"/>
      <c r="BB37" s="59"/>
      <c r="BC37" s="20"/>
      <c r="BD37" s="21"/>
      <c r="BE37" s="22"/>
      <c r="BF37" s="23"/>
      <c r="BG37" s="24"/>
      <c r="BH37" s="25"/>
      <c r="BI37" s="24"/>
      <c r="BJ37" s="26"/>
      <c r="BK37" s="17"/>
      <c r="BL37" s="18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</row>
    <row r="38" spans="1:111" s="49" customFormat="1" ht="18" customHeight="1" x14ac:dyDescent="0.25">
      <c r="A38" s="46"/>
      <c r="B38" s="11">
        <v>34</v>
      </c>
      <c r="C38" s="9">
        <v>20.2</v>
      </c>
      <c r="D38" s="13"/>
      <c r="E38" s="11">
        <v>84</v>
      </c>
      <c r="F38" s="10">
        <v>20.5</v>
      </c>
      <c r="G38" s="8"/>
      <c r="H38" s="7">
        <v>134</v>
      </c>
      <c r="I38" s="10"/>
      <c r="J38" s="8"/>
      <c r="K38" s="7">
        <v>184</v>
      </c>
      <c r="L38" s="10"/>
      <c r="M38" s="48"/>
      <c r="N38" s="48"/>
      <c r="O38" s="61"/>
      <c r="P38" s="48"/>
      <c r="Q38" s="48"/>
      <c r="R38" s="48"/>
      <c r="S38" s="48"/>
      <c r="T38" s="48"/>
      <c r="U38" s="48"/>
      <c r="X38" s="193"/>
      <c r="Y38" s="51"/>
      <c r="Z38" s="52"/>
      <c r="AA38" s="52"/>
      <c r="AB38" s="52"/>
      <c r="AC38" s="17"/>
      <c r="AD38" s="17"/>
      <c r="AE38" s="17"/>
      <c r="AF38" s="17"/>
      <c r="AG38" s="17"/>
      <c r="AH38" s="55"/>
      <c r="AI38" s="55"/>
      <c r="AJ38" s="55"/>
      <c r="AK38" s="55"/>
      <c r="AL38" s="55"/>
      <c r="AM38" s="55"/>
      <c r="AN38" s="55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9"/>
      <c r="BB38" s="59"/>
      <c r="BC38" s="20"/>
      <c r="BD38" s="21"/>
      <c r="BE38" s="22"/>
      <c r="BF38" s="23"/>
      <c r="BG38" s="24"/>
      <c r="BH38" s="25"/>
      <c r="BI38" s="24"/>
      <c r="BJ38" s="26"/>
      <c r="BK38" s="17"/>
      <c r="BL38" s="18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</row>
    <row r="39" spans="1:111" s="49" customFormat="1" x14ac:dyDescent="0.25">
      <c r="A39" s="46"/>
      <c r="B39" s="11">
        <v>35</v>
      </c>
      <c r="C39" s="9">
        <v>18.8</v>
      </c>
      <c r="D39" s="13"/>
      <c r="E39" s="11">
        <v>85</v>
      </c>
      <c r="F39" s="10">
        <v>19.8</v>
      </c>
      <c r="G39" s="8"/>
      <c r="H39" s="7">
        <v>135</v>
      </c>
      <c r="I39" s="10"/>
      <c r="J39" s="8"/>
      <c r="K39" s="7">
        <v>185</v>
      </c>
      <c r="L39" s="10"/>
      <c r="M39" s="48"/>
      <c r="N39" s="48"/>
      <c r="O39" s="61"/>
      <c r="P39" s="48"/>
      <c r="Q39" s="48"/>
      <c r="R39" s="48"/>
      <c r="S39" s="48"/>
      <c r="T39" s="48"/>
      <c r="U39" s="48"/>
      <c r="V39" s="48"/>
      <c r="W39" s="48"/>
      <c r="Y39" s="51"/>
      <c r="Z39" s="52"/>
      <c r="AA39" s="52"/>
      <c r="AB39" s="52"/>
      <c r="AC39" s="17"/>
      <c r="AD39" s="17"/>
      <c r="AE39" s="17"/>
      <c r="AF39" s="17"/>
      <c r="AG39" s="17"/>
      <c r="AH39" s="55"/>
      <c r="AI39" s="55"/>
      <c r="AJ39" s="55"/>
      <c r="AK39" s="55"/>
      <c r="AL39" s="55"/>
      <c r="AM39" s="55"/>
      <c r="AN39" s="55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9"/>
      <c r="BB39" s="59"/>
      <c r="BC39" s="20"/>
      <c r="BD39" s="21"/>
      <c r="BE39" s="22"/>
      <c r="BF39" s="23"/>
      <c r="BG39" s="24"/>
      <c r="BH39" s="25"/>
      <c r="BI39" s="24"/>
      <c r="BJ39" s="26"/>
      <c r="BK39" s="17"/>
      <c r="BL39" s="18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</row>
    <row r="40" spans="1:111" s="49" customFormat="1" ht="21" customHeight="1" x14ac:dyDescent="0.25">
      <c r="A40" s="46"/>
      <c r="B40" s="11">
        <v>36</v>
      </c>
      <c r="C40" s="9">
        <v>20.2</v>
      </c>
      <c r="D40" s="13"/>
      <c r="E40" s="11">
        <v>86</v>
      </c>
      <c r="F40" s="10">
        <v>19.2</v>
      </c>
      <c r="G40" s="8"/>
      <c r="H40" s="7">
        <v>136</v>
      </c>
      <c r="I40" s="10"/>
      <c r="J40" s="8"/>
      <c r="K40" s="7">
        <v>186</v>
      </c>
      <c r="L40" s="10"/>
      <c r="M40" s="48"/>
      <c r="N40" s="48"/>
      <c r="O40" s="61"/>
      <c r="P40" s="48"/>
      <c r="Q40" s="48"/>
      <c r="R40" s="48"/>
      <c r="S40" s="48"/>
      <c r="T40" s="48"/>
      <c r="U40" s="48"/>
      <c r="V40" s="168" t="s">
        <v>101</v>
      </c>
      <c r="W40" s="182">
        <f>Regel3Spannweite</f>
        <v>0</v>
      </c>
      <c r="X40" s="193" t="s">
        <v>109</v>
      </c>
      <c r="Y40" s="51"/>
      <c r="Z40" s="52"/>
      <c r="AA40" s="52"/>
      <c r="AB40" s="52"/>
      <c r="AC40" s="17"/>
      <c r="AD40" s="17"/>
      <c r="AE40" s="17"/>
      <c r="AF40" s="17"/>
      <c r="AG40" s="17"/>
      <c r="AH40" s="55"/>
      <c r="AI40" s="55"/>
      <c r="AJ40" s="55"/>
      <c r="AK40" s="55"/>
      <c r="AL40" s="55"/>
      <c r="AM40" s="55"/>
      <c r="AN40" s="55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9"/>
      <c r="BB40" s="59"/>
      <c r="BC40" s="20"/>
      <c r="BD40" s="21"/>
      <c r="BE40" s="22"/>
      <c r="BF40" s="23"/>
      <c r="BG40" s="24"/>
      <c r="BH40" s="25"/>
      <c r="BI40" s="24"/>
      <c r="BJ40" s="26"/>
      <c r="BK40" s="17"/>
      <c r="BL40" s="18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</row>
    <row r="41" spans="1:111" s="49" customFormat="1" ht="18" customHeight="1" x14ac:dyDescent="0.25">
      <c r="A41" s="46"/>
      <c r="B41" s="11">
        <v>37</v>
      </c>
      <c r="C41" s="9">
        <v>18.8</v>
      </c>
      <c r="D41" s="13"/>
      <c r="E41" s="11">
        <v>87</v>
      </c>
      <c r="F41" s="10">
        <v>19.2</v>
      </c>
      <c r="G41" s="8"/>
      <c r="H41" s="7">
        <v>137</v>
      </c>
      <c r="I41" s="10"/>
      <c r="J41" s="8"/>
      <c r="K41" s="7">
        <v>187</v>
      </c>
      <c r="L41" s="10"/>
      <c r="M41" s="48"/>
      <c r="N41" s="48"/>
      <c r="O41" s="61"/>
      <c r="P41" s="48"/>
      <c r="Q41" s="48"/>
      <c r="R41" s="48"/>
      <c r="S41" s="48"/>
      <c r="T41" s="48"/>
      <c r="U41" s="48"/>
      <c r="X41" s="193"/>
      <c r="Y41" s="51"/>
      <c r="Z41" s="52"/>
      <c r="AA41" s="52"/>
      <c r="AB41" s="52"/>
      <c r="AC41" s="17"/>
      <c r="AD41" s="17"/>
      <c r="AE41" s="17"/>
      <c r="AF41" s="17"/>
      <c r="AG41" s="17"/>
      <c r="AH41" s="55"/>
      <c r="AI41" s="55"/>
      <c r="AJ41" s="55"/>
      <c r="AK41" s="55"/>
      <c r="AL41" s="55"/>
      <c r="AM41" s="55"/>
      <c r="AN41" s="55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9"/>
      <c r="BB41" s="59"/>
      <c r="BC41" s="20"/>
      <c r="BD41" s="21"/>
      <c r="BE41" s="22"/>
      <c r="BF41" s="23"/>
      <c r="BG41" s="24"/>
      <c r="BH41" s="25"/>
      <c r="BI41" s="24"/>
      <c r="BJ41" s="26"/>
      <c r="BK41" s="17"/>
      <c r="BL41" s="18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</row>
    <row r="42" spans="1:111" s="49" customFormat="1" x14ac:dyDescent="0.25">
      <c r="A42" s="46"/>
      <c r="B42" s="11">
        <v>38</v>
      </c>
      <c r="C42" s="9">
        <v>20.3</v>
      </c>
      <c r="D42" s="13"/>
      <c r="E42" s="11">
        <v>88</v>
      </c>
      <c r="F42" s="10">
        <v>19.399999999999999</v>
      </c>
      <c r="G42" s="8"/>
      <c r="H42" s="7">
        <v>138</v>
      </c>
      <c r="I42" s="10"/>
      <c r="J42" s="8"/>
      <c r="K42" s="7">
        <v>188</v>
      </c>
      <c r="L42" s="10"/>
      <c r="M42" s="48"/>
      <c r="N42" s="48"/>
      <c r="O42" s="61"/>
      <c r="P42" s="48"/>
      <c r="Q42" s="48"/>
      <c r="R42" s="48"/>
      <c r="S42" s="48"/>
      <c r="T42" s="48"/>
      <c r="U42" s="48"/>
      <c r="V42" s="48"/>
      <c r="W42" s="48"/>
      <c r="X42" s="48"/>
      <c r="Y42" s="51"/>
      <c r="Z42" s="52"/>
      <c r="AA42" s="52"/>
      <c r="AB42" s="52"/>
      <c r="AC42" s="17"/>
      <c r="AD42" s="17"/>
      <c r="AE42" s="17"/>
      <c r="AF42" s="17"/>
      <c r="AG42" s="17"/>
      <c r="AH42" s="55"/>
      <c r="AI42" s="55"/>
      <c r="AJ42" s="55"/>
      <c r="AK42" s="55"/>
      <c r="AL42" s="55"/>
      <c r="AM42" s="55"/>
      <c r="AN42" s="55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9"/>
      <c r="BB42" s="59"/>
      <c r="BC42" s="20"/>
      <c r="BD42" s="21"/>
      <c r="BE42" s="22"/>
      <c r="BF42" s="23"/>
      <c r="BG42" s="24"/>
      <c r="BH42" s="25"/>
      <c r="BI42" s="24"/>
      <c r="BJ42" s="26"/>
      <c r="BK42" s="17"/>
      <c r="BL42" s="18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</row>
    <row r="43" spans="1:111" s="49" customFormat="1" ht="18" customHeight="1" x14ac:dyDescent="0.25">
      <c r="A43" s="46"/>
      <c r="B43" s="11">
        <v>39</v>
      </c>
      <c r="C43" s="9">
        <v>18.8</v>
      </c>
      <c r="D43" s="13"/>
      <c r="E43" s="11">
        <v>89</v>
      </c>
      <c r="F43" s="10">
        <v>18.3</v>
      </c>
      <c r="G43" s="8"/>
      <c r="H43" s="7">
        <v>139</v>
      </c>
      <c r="I43" s="10"/>
      <c r="J43" s="8"/>
      <c r="K43" s="7">
        <v>189</v>
      </c>
      <c r="L43" s="10"/>
      <c r="M43" s="48"/>
      <c r="N43" s="48"/>
      <c r="O43" s="61"/>
      <c r="P43" s="48"/>
      <c r="Q43" s="48"/>
      <c r="R43" s="48"/>
      <c r="S43" s="48"/>
      <c r="T43" s="48"/>
      <c r="U43" s="48"/>
      <c r="V43" s="168" t="s">
        <v>102</v>
      </c>
      <c r="W43" s="169">
        <f>Regel4Spannweite</f>
        <v>0</v>
      </c>
      <c r="X43" s="189" t="s">
        <v>110</v>
      </c>
      <c r="Y43" s="51"/>
      <c r="Z43" s="52"/>
      <c r="AA43" s="52"/>
      <c r="AB43" s="52"/>
      <c r="AC43" s="17"/>
      <c r="AD43" s="17"/>
      <c r="AE43" s="17"/>
      <c r="AF43" s="17"/>
      <c r="AG43" s="17"/>
      <c r="AH43" s="55"/>
      <c r="AI43" s="55"/>
      <c r="AJ43" s="55"/>
      <c r="AK43" s="55"/>
      <c r="AL43" s="55"/>
      <c r="AM43" s="55"/>
      <c r="AN43" s="55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9"/>
      <c r="BB43" s="59"/>
      <c r="BC43" s="20"/>
      <c r="BD43" s="21"/>
      <c r="BE43" s="22"/>
      <c r="BF43" s="23"/>
      <c r="BG43" s="24"/>
      <c r="BH43" s="25"/>
      <c r="BI43" s="24"/>
      <c r="BJ43" s="26"/>
      <c r="BK43" s="17"/>
      <c r="BL43" s="18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</row>
    <row r="44" spans="1:111" s="49" customFormat="1" ht="18" customHeight="1" x14ac:dyDescent="0.25">
      <c r="A44" s="46"/>
      <c r="B44" s="11">
        <v>40</v>
      </c>
      <c r="C44" s="9">
        <v>20.399999999999999</v>
      </c>
      <c r="D44" s="13"/>
      <c r="E44" s="11">
        <v>90</v>
      </c>
      <c r="F44" s="10">
        <v>20.5</v>
      </c>
      <c r="G44" s="8"/>
      <c r="H44" s="7">
        <v>140</v>
      </c>
      <c r="I44" s="10"/>
      <c r="J44" s="8"/>
      <c r="K44" s="7">
        <v>190</v>
      </c>
      <c r="L44" s="10"/>
      <c r="M44" s="48"/>
      <c r="N44" s="48"/>
      <c r="O44" s="61"/>
      <c r="P44" s="48"/>
      <c r="Q44" s="48"/>
      <c r="R44" s="48"/>
      <c r="S44" s="48"/>
      <c r="T44" s="48"/>
      <c r="U44" s="48"/>
      <c r="V44" s="48"/>
      <c r="W44" s="48"/>
      <c r="X44" s="190"/>
      <c r="Y44" s="51"/>
      <c r="Z44" s="52"/>
      <c r="AA44" s="52"/>
      <c r="AB44" s="52"/>
      <c r="AC44" s="17"/>
      <c r="AD44" s="17"/>
      <c r="AE44" s="17"/>
      <c r="AF44" s="17"/>
      <c r="AG44" s="17"/>
      <c r="AH44" s="55"/>
      <c r="AI44" s="55"/>
      <c r="AJ44" s="55"/>
      <c r="AK44" s="55"/>
      <c r="AL44" s="55"/>
      <c r="AM44" s="55"/>
      <c r="AN44" s="55"/>
      <c r="AO44" s="52"/>
      <c r="AP44" s="17"/>
      <c r="AQ44" s="17"/>
      <c r="AR44" s="52"/>
      <c r="AS44" s="52"/>
      <c r="AT44" s="52"/>
      <c r="AU44" s="52"/>
      <c r="AV44" s="52"/>
      <c r="AW44" s="52"/>
      <c r="AX44" s="52"/>
      <c r="AY44" s="52"/>
      <c r="AZ44" s="52"/>
      <c r="BA44" s="19"/>
      <c r="BB44" s="59"/>
      <c r="BC44" s="20"/>
      <c r="BD44" s="21"/>
      <c r="BE44" s="22"/>
      <c r="BF44" s="23"/>
      <c r="BG44" s="24"/>
      <c r="BH44" s="25"/>
      <c r="BI44" s="24"/>
      <c r="BJ44" s="26"/>
      <c r="BK44" s="17"/>
      <c r="BL44" s="18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</row>
    <row r="45" spans="1:111" s="49" customFormat="1" ht="21" customHeight="1" x14ac:dyDescent="0.25">
      <c r="A45" s="46"/>
      <c r="B45" s="11">
        <v>41</v>
      </c>
      <c r="C45" s="9">
        <v>18.7</v>
      </c>
      <c r="D45" s="13"/>
      <c r="E45" s="11">
        <v>91</v>
      </c>
      <c r="F45" s="10">
        <v>17.2</v>
      </c>
      <c r="G45" s="8"/>
      <c r="H45" s="7">
        <v>141</v>
      </c>
      <c r="I45" s="10"/>
      <c r="J45" s="8"/>
      <c r="K45" s="7">
        <v>191</v>
      </c>
      <c r="L45" s="10"/>
      <c r="M45" s="48"/>
      <c r="N45" s="48"/>
      <c r="O45" s="61"/>
      <c r="P45" s="48"/>
      <c r="Q45" s="48"/>
      <c r="R45" s="48"/>
      <c r="S45" s="48"/>
      <c r="T45" s="48"/>
      <c r="U45" s="48"/>
      <c r="V45" s="61"/>
      <c r="W45" s="62"/>
      <c r="X45" s="48"/>
      <c r="Y45" s="51"/>
      <c r="Z45" s="52"/>
      <c r="AA45" s="52"/>
      <c r="AB45" s="52"/>
      <c r="AC45" s="17"/>
      <c r="AD45" s="17"/>
      <c r="AE45" s="17"/>
      <c r="AF45" s="17"/>
      <c r="AG45" s="17"/>
      <c r="AH45" s="55"/>
      <c r="AI45" s="55"/>
      <c r="AJ45" s="55"/>
      <c r="AK45" s="55"/>
      <c r="AL45" s="55"/>
      <c r="AM45" s="55"/>
      <c r="AN45" s="55"/>
      <c r="AO45" s="52"/>
      <c r="AP45" s="17"/>
      <c r="AQ45" s="17"/>
      <c r="AR45" s="52"/>
      <c r="AS45" s="52"/>
      <c r="AT45" s="52"/>
      <c r="AU45" s="52"/>
      <c r="AV45" s="52"/>
      <c r="AW45" s="52"/>
      <c r="AX45" s="52"/>
      <c r="AY45" s="52"/>
      <c r="AZ45" s="52"/>
      <c r="BA45" s="19"/>
      <c r="BB45" s="59"/>
      <c r="BC45" s="20"/>
      <c r="BD45" s="21"/>
      <c r="BE45" s="22"/>
      <c r="BF45" s="23"/>
      <c r="BG45" s="24"/>
      <c r="BH45" s="25"/>
      <c r="BI45" s="24"/>
      <c r="BJ45" s="26"/>
      <c r="BK45" s="17"/>
      <c r="BL45" s="18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</row>
    <row r="46" spans="1:111" s="49" customFormat="1" x14ac:dyDescent="0.25">
      <c r="A46" s="46"/>
      <c r="B46" s="11">
        <v>42</v>
      </c>
      <c r="C46" s="9">
        <v>20.2</v>
      </c>
      <c r="D46" s="13"/>
      <c r="E46" s="11">
        <v>92</v>
      </c>
      <c r="F46" s="10">
        <v>17.5</v>
      </c>
      <c r="G46" s="8"/>
      <c r="H46" s="7">
        <v>142</v>
      </c>
      <c r="I46" s="10"/>
      <c r="J46" s="8"/>
      <c r="K46" s="7">
        <v>192</v>
      </c>
      <c r="L46" s="10"/>
      <c r="M46" s="48"/>
      <c r="N46" s="48"/>
      <c r="O46" s="61"/>
      <c r="P46" s="48"/>
      <c r="Q46" s="47"/>
      <c r="R46" s="47"/>
      <c r="S46" s="47"/>
      <c r="T46" s="47"/>
      <c r="U46" s="47"/>
      <c r="V46" s="61" t="s">
        <v>98</v>
      </c>
      <c r="W46" s="61"/>
      <c r="X46" s="61" t="str">
        <f>"- Minitab"</f>
        <v>- Minitab</v>
      </c>
      <c r="Y46" s="51"/>
      <c r="Z46" s="52"/>
      <c r="AA46" s="52"/>
      <c r="AB46" s="52"/>
      <c r="AC46" s="17"/>
      <c r="AD46" s="17"/>
      <c r="AE46" s="17"/>
      <c r="AF46" s="17"/>
      <c r="AG46" s="17"/>
      <c r="AH46" s="55"/>
      <c r="AI46" s="55"/>
      <c r="AJ46" s="55"/>
      <c r="AK46" s="55"/>
      <c r="AL46" s="55"/>
      <c r="AM46" s="55"/>
      <c r="AN46" s="55"/>
      <c r="AO46" s="52"/>
      <c r="AP46" s="17"/>
      <c r="AQ46" s="17"/>
      <c r="AR46" s="52"/>
      <c r="AS46" s="52"/>
      <c r="AT46" s="52"/>
      <c r="AU46" s="52"/>
      <c r="AV46" s="52"/>
      <c r="AW46" s="52"/>
      <c r="AX46" s="52"/>
      <c r="AY46" s="52"/>
      <c r="AZ46" s="52"/>
      <c r="BA46" s="19"/>
      <c r="BB46" s="59"/>
      <c r="BC46" s="20"/>
      <c r="BD46" s="21"/>
      <c r="BE46" s="22"/>
      <c r="BF46" s="23"/>
      <c r="BG46" s="24"/>
      <c r="BH46" s="25"/>
      <c r="BI46" s="24"/>
      <c r="BJ46" s="26"/>
      <c r="BK46" s="17"/>
      <c r="BL46" s="18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</row>
    <row r="47" spans="1:111" s="49" customFormat="1" x14ac:dyDescent="0.25">
      <c r="A47" s="46"/>
      <c r="B47" s="11">
        <v>43</v>
      </c>
      <c r="C47" s="9">
        <v>18.8</v>
      </c>
      <c r="D47" s="13"/>
      <c r="E47" s="11">
        <v>93</v>
      </c>
      <c r="F47" s="10">
        <v>20.6</v>
      </c>
      <c r="G47" s="8"/>
      <c r="H47" s="7">
        <v>143</v>
      </c>
      <c r="I47" s="10"/>
      <c r="J47" s="8"/>
      <c r="K47" s="7">
        <v>193</v>
      </c>
      <c r="L47" s="10"/>
      <c r="M47" s="48"/>
      <c r="N47" s="48"/>
      <c r="O47" s="61"/>
      <c r="P47" s="48"/>
      <c r="Q47" s="61"/>
      <c r="R47" s="61"/>
      <c r="S47" s="61"/>
      <c r="T47" s="61"/>
      <c r="U47" s="61"/>
      <c r="V47" s="61"/>
      <c r="W47" s="61"/>
      <c r="X47" s="61" t="str">
        <f>"- Nelson rules"</f>
        <v>- Nelson rules</v>
      </c>
      <c r="Y47" s="51"/>
      <c r="Z47" s="52"/>
      <c r="AA47" s="52"/>
      <c r="AB47" s="52"/>
      <c r="AC47" s="17"/>
      <c r="AD47" s="17"/>
      <c r="AE47" s="17"/>
      <c r="AF47" s="17"/>
      <c r="AG47" s="17"/>
      <c r="AH47" s="55"/>
      <c r="AI47" s="55"/>
      <c r="AJ47" s="55"/>
      <c r="AK47" s="55"/>
      <c r="AL47" s="55"/>
      <c r="AM47" s="55"/>
      <c r="AN47" s="55"/>
      <c r="AO47" s="52"/>
      <c r="AP47" s="17"/>
      <c r="AQ47" s="17"/>
      <c r="AR47" s="52"/>
      <c r="AS47" s="52"/>
      <c r="AT47" s="52"/>
      <c r="AU47" s="52"/>
      <c r="AV47" s="52"/>
      <c r="AW47" s="52"/>
      <c r="AX47" s="52"/>
      <c r="AY47" s="52"/>
      <c r="AZ47" s="52"/>
      <c r="BA47" s="19"/>
      <c r="BB47" s="59"/>
      <c r="BC47" s="20"/>
      <c r="BD47" s="21"/>
      <c r="BE47" s="22"/>
      <c r="BF47" s="23"/>
      <c r="BG47" s="24"/>
      <c r="BH47" s="25"/>
      <c r="BI47" s="24"/>
      <c r="BJ47" s="26"/>
      <c r="BK47" s="17"/>
      <c r="BL47" s="18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</row>
    <row r="48" spans="1:111" s="49" customFormat="1" ht="18" customHeight="1" x14ac:dyDescent="0.25">
      <c r="A48" s="46"/>
      <c r="B48" s="11">
        <v>44</v>
      </c>
      <c r="C48" s="9">
        <v>20.2</v>
      </c>
      <c r="D48" s="13"/>
      <c r="E48" s="11">
        <v>94</v>
      </c>
      <c r="F48" s="10">
        <v>17.600000000000001</v>
      </c>
      <c r="G48" s="8"/>
      <c r="H48" s="7">
        <v>144</v>
      </c>
      <c r="I48" s="10"/>
      <c r="J48" s="8"/>
      <c r="K48" s="7">
        <v>194</v>
      </c>
      <c r="L48" s="10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51"/>
      <c r="Z48" s="52"/>
      <c r="AA48" s="52"/>
      <c r="AB48" s="52"/>
      <c r="AC48" s="17"/>
      <c r="AD48" s="17"/>
      <c r="AE48" s="17"/>
      <c r="AF48" s="17"/>
      <c r="AG48" s="17"/>
      <c r="AH48" s="55"/>
      <c r="AI48" s="55"/>
      <c r="AJ48" s="55"/>
      <c r="AK48" s="55"/>
      <c r="AL48" s="55"/>
      <c r="AM48" s="55"/>
      <c r="AN48" s="55"/>
      <c r="AO48" s="52"/>
      <c r="AP48" s="17"/>
      <c r="AQ48" s="17"/>
      <c r="AR48" s="52"/>
      <c r="AS48" s="52"/>
      <c r="AT48" s="52"/>
      <c r="AU48" s="52"/>
      <c r="AV48" s="52"/>
      <c r="AW48" s="52"/>
      <c r="AX48" s="52"/>
      <c r="AY48" s="52"/>
      <c r="AZ48" s="52"/>
      <c r="BA48" s="19"/>
      <c r="BB48" s="59"/>
      <c r="BC48" s="20"/>
      <c r="BD48" s="21"/>
      <c r="BE48" s="22"/>
      <c r="BF48" s="23"/>
      <c r="BG48" s="24"/>
      <c r="BH48" s="25"/>
      <c r="BI48" s="24"/>
      <c r="BJ48" s="26"/>
      <c r="BK48" s="17"/>
      <c r="BL48" s="18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</row>
    <row r="49" spans="1:111" s="49" customFormat="1" ht="21" customHeight="1" x14ac:dyDescent="0.25">
      <c r="A49" s="46"/>
      <c r="B49" s="11">
        <v>45</v>
      </c>
      <c r="C49" s="9">
        <v>18.899999999999999</v>
      </c>
      <c r="D49" s="13"/>
      <c r="E49" s="11">
        <v>95</v>
      </c>
      <c r="F49" s="10">
        <v>20.7</v>
      </c>
      <c r="G49" s="8"/>
      <c r="H49" s="7">
        <v>145</v>
      </c>
      <c r="I49" s="10"/>
      <c r="J49" s="8"/>
      <c r="K49" s="7">
        <v>195</v>
      </c>
      <c r="L49" s="10"/>
      <c r="M49" s="48"/>
      <c r="N49" s="61" t="s">
        <v>17</v>
      </c>
      <c r="O49" s="205" t="s">
        <v>18</v>
      </c>
      <c r="P49" s="205"/>
      <c r="Q49" s="205"/>
      <c r="R49" s="48"/>
      <c r="S49" s="48"/>
      <c r="T49" s="48"/>
      <c r="U49" s="48"/>
      <c r="V49" s="48"/>
      <c r="W49" s="48"/>
      <c r="X49" s="48"/>
      <c r="Y49" s="51"/>
      <c r="Z49" s="52"/>
      <c r="AA49" s="52"/>
      <c r="AB49" s="52"/>
      <c r="AC49" s="17"/>
      <c r="AD49" s="17"/>
      <c r="AE49" s="17"/>
      <c r="AF49" s="17"/>
      <c r="AG49" s="17"/>
      <c r="AH49" s="55"/>
      <c r="AI49" s="55"/>
      <c r="AJ49" s="55"/>
      <c r="AK49" s="55"/>
      <c r="AL49" s="55"/>
      <c r="AM49" s="55"/>
      <c r="AN49" s="55"/>
      <c r="AO49" s="52"/>
      <c r="AP49" s="17"/>
      <c r="AQ49" s="17"/>
      <c r="AR49" s="52"/>
      <c r="AS49" s="52"/>
      <c r="AT49" s="52"/>
      <c r="AU49" s="52"/>
      <c r="AV49" s="52"/>
      <c r="AW49" s="52"/>
      <c r="AX49" s="52"/>
      <c r="AY49" s="52"/>
      <c r="AZ49" s="52"/>
      <c r="BA49" s="19"/>
      <c r="BB49" s="59"/>
      <c r="BC49" s="20"/>
      <c r="BD49" s="21"/>
      <c r="BE49" s="22"/>
      <c r="BF49" s="23"/>
      <c r="BG49" s="24"/>
      <c r="BH49" s="25"/>
      <c r="BI49" s="24"/>
      <c r="BJ49" s="26"/>
      <c r="BK49" s="17"/>
      <c r="BL49" s="18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</row>
    <row r="50" spans="1:111" s="49" customFormat="1" ht="21" x14ac:dyDescent="0.25">
      <c r="A50" s="46"/>
      <c r="B50" s="11">
        <v>46</v>
      </c>
      <c r="C50" s="9">
        <v>19.7</v>
      </c>
      <c r="D50" s="13"/>
      <c r="E50" s="11">
        <v>96</v>
      </c>
      <c r="F50" s="10">
        <v>20.65</v>
      </c>
      <c r="G50" s="8"/>
      <c r="H50" s="7">
        <v>146</v>
      </c>
      <c r="I50" s="10"/>
      <c r="J50" s="8"/>
      <c r="K50" s="7">
        <v>196</v>
      </c>
      <c r="L50" s="10"/>
      <c r="M50" s="48"/>
      <c r="N50" s="61" t="s">
        <v>9</v>
      </c>
      <c r="O50" s="205" t="s">
        <v>8</v>
      </c>
      <c r="P50" s="205"/>
      <c r="Q50" s="61"/>
      <c r="R50" s="48"/>
      <c r="S50" s="48"/>
      <c r="T50" s="48"/>
      <c r="U50" s="48"/>
      <c r="V50" s="48"/>
      <c r="W50" s="48"/>
      <c r="X50" s="48"/>
      <c r="Y50" s="51"/>
      <c r="Z50" s="52"/>
      <c r="AA50" s="52"/>
      <c r="AB50" s="52"/>
      <c r="AC50" s="17"/>
      <c r="AD50" s="17"/>
      <c r="AE50" s="17"/>
      <c r="AF50" s="17"/>
      <c r="AG50" s="17"/>
      <c r="AH50" s="55"/>
      <c r="AI50" s="55"/>
      <c r="AJ50" s="55"/>
      <c r="AK50" s="55"/>
      <c r="AL50" s="55"/>
      <c r="AM50" s="55"/>
      <c r="AN50" s="55"/>
      <c r="AO50" s="52"/>
      <c r="AP50" s="17"/>
      <c r="AQ50" s="17"/>
      <c r="AR50" s="52"/>
      <c r="AS50" s="52"/>
      <c r="AT50" s="52"/>
      <c r="AU50" s="52"/>
      <c r="AV50" s="52"/>
      <c r="AW50" s="52"/>
      <c r="AX50" s="52"/>
      <c r="AY50" s="52"/>
      <c r="AZ50" s="52"/>
      <c r="BA50" s="19"/>
      <c r="BB50" s="59"/>
      <c r="BC50" s="20"/>
      <c r="BD50" s="21"/>
      <c r="BE50" s="22"/>
      <c r="BF50" s="23"/>
      <c r="BG50" s="24"/>
      <c r="BH50" s="25"/>
      <c r="BI50" s="24"/>
      <c r="BJ50" s="26"/>
      <c r="BK50" s="17"/>
      <c r="BL50" s="18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</row>
    <row r="51" spans="1:111" s="49" customFormat="1" x14ac:dyDescent="0.25">
      <c r="A51" s="46"/>
      <c r="B51" s="11">
        <v>47</v>
      </c>
      <c r="C51" s="9">
        <v>19.7</v>
      </c>
      <c r="D51" s="13"/>
      <c r="E51" s="11">
        <v>97</v>
      </c>
      <c r="F51" s="10">
        <v>16.899999999999999</v>
      </c>
      <c r="G51" s="8"/>
      <c r="H51" s="7">
        <v>147</v>
      </c>
      <c r="I51" s="10"/>
      <c r="J51" s="8"/>
      <c r="K51" s="7">
        <v>197</v>
      </c>
      <c r="L51" s="10"/>
      <c r="M51" s="48"/>
      <c r="N51" s="61" t="s">
        <v>96</v>
      </c>
      <c r="O51" s="48"/>
      <c r="P51" s="61"/>
      <c r="Q51" s="61"/>
      <c r="R51" s="212" t="s">
        <v>97</v>
      </c>
      <c r="S51" s="213"/>
      <c r="T51" s="213"/>
      <c r="U51" s="213"/>
      <c r="V51" s="213"/>
      <c r="W51" s="213"/>
      <c r="X51" s="214"/>
      <c r="Y51" s="51"/>
      <c r="Z51" s="52"/>
      <c r="AA51" s="52"/>
      <c r="AB51" s="52"/>
      <c r="AC51" s="17"/>
      <c r="AD51" s="17"/>
      <c r="AE51" s="17"/>
      <c r="AF51" s="17"/>
      <c r="AG51" s="17"/>
      <c r="AH51" s="55"/>
      <c r="AI51" s="55"/>
      <c r="AJ51" s="55"/>
      <c r="AK51" s="55"/>
      <c r="AL51" s="55"/>
      <c r="AM51" s="55"/>
      <c r="AN51" s="55"/>
      <c r="AO51" s="52"/>
      <c r="AP51" s="17"/>
      <c r="AQ51" s="17"/>
      <c r="AR51" s="52"/>
      <c r="AS51" s="52"/>
      <c r="AT51" s="52"/>
      <c r="AU51" s="52"/>
      <c r="AV51" s="52"/>
      <c r="AW51" s="52"/>
      <c r="AX51" s="52"/>
      <c r="AY51" s="52"/>
      <c r="AZ51" s="52"/>
      <c r="BA51" s="19"/>
      <c r="BB51" s="59"/>
      <c r="BC51" s="20"/>
      <c r="BD51" s="21"/>
      <c r="BE51" s="22"/>
      <c r="BF51" s="23"/>
      <c r="BG51" s="24"/>
      <c r="BH51" s="25"/>
      <c r="BI51" s="24"/>
      <c r="BJ51" s="26"/>
      <c r="BK51" s="17"/>
      <c r="BL51" s="18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</row>
    <row r="52" spans="1:111" s="49" customFormat="1" ht="21" x14ac:dyDescent="0.25">
      <c r="A52" s="46"/>
      <c r="B52" s="11">
        <v>48</v>
      </c>
      <c r="C52" s="9">
        <v>19.2</v>
      </c>
      <c r="D52" s="13"/>
      <c r="E52" s="11">
        <v>98</v>
      </c>
      <c r="F52" s="10">
        <v>20</v>
      </c>
      <c r="G52" s="8"/>
      <c r="H52" s="7">
        <v>148</v>
      </c>
      <c r="I52" s="10"/>
      <c r="J52" s="8"/>
      <c r="K52" s="7">
        <v>198</v>
      </c>
      <c r="L52" s="10"/>
      <c r="M52" s="48"/>
      <c r="N52" s="79" t="s">
        <v>93</v>
      </c>
      <c r="O52" s="79"/>
      <c r="P52" s="183"/>
      <c r="Q52" s="61"/>
      <c r="R52" s="215"/>
      <c r="S52" s="216"/>
      <c r="T52" s="216"/>
      <c r="U52" s="216"/>
      <c r="V52" s="216"/>
      <c r="W52" s="216"/>
      <c r="X52" s="217"/>
      <c r="Y52" s="51"/>
      <c r="Z52" s="52"/>
      <c r="AA52" s="52"/>
      <c r="AB52" s="52"/>
      <c r="AC52" s="17"/>
      <c r="AD52" s="17"/>
      <c r="AE52" s="17"/>
      <c r="AF52" s="17"/>
      <c r="AG52" s="17"/>
      <c r="AH52" s="55"/>
      <c r="AI52" s="55"/>
      <c r="AJ52" s="55"/>
      <c r="AK52" s="55"/>
      <c r="AL52" s="55"/>
      <c r="AM52" s="55"/>
      <c r="AN52" s="55"/>
      <c r="AO52" s="52"/>
      <c r="AP52" s="17"/>
      <c r="AQ52" s="17"/>
      <c r="AR52" s="52"/>
      <c r="AS52" s="52"/>
      <c r="AT52" s="52"/>
      <c r="AU52" s="52"/>
      <c r="AV52" s="52"/>
      <c r="AW52" s="52"/>
      <c r="AX52" s="52"/>
      <c r="AY52" s="52"/>
      <c r="AZ52" s="52"/>
      <c r="BA52" s="19"/>
      <c r="BB52" s="59"/>
      <c r="BC52" s="20"/>
      <c r="BD52" s="21"/>
      <c r="BE52" s="22"/>
      <c r="BF52" s="23"/>
      <c r="BG52" s="24"/>
      <c r="BH52" s="25"/>
      <c r="BI52" s="24"/>
      <c r="BJ52" s="26"/>
      <c r="BK52" s="17"/>
      <c r="BL52" s="18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</row>
    <row r="53" spans="1:111" s="49" customFormat="1" ht="21" x14ac:dyDescent="0.25">
      <c r="A53" s="46"/>
      <c r="B53" s="11">
        <v>49</v>
      </c>
      <c r="C53" s="9">
        <v>20.6</v>
      </c>
      <c r="D53" s="13"/>
      <c r="E53" s="11">
        <v>99</v>
      </c>
      <c r="F53" s="10">
        <v>22</v>
      </c>
      <c r="G53" s="8"/>
      <c r="H53" s="7">
        <v>149</v>
      </c>
      <c r="I53" s="10"/>
      <c r="J53" s="8"/>
      <c r="K53" s="7">
        <v>199</v>
      </c>
      <c r="L53" s="10"/>
      <c r="M53" s="48"/>
      <c r="N53" s="79" t="s">
        <v>94</v>
      </c>
      <c r="O53" s="79"/>
      <c r="P53" s="183"/>
      <c r="Q53" s="61"/>
      <c r="R53" s="215"/>
      <c r="S53" s="216"/>
      <c r="T53" s="216"/>
      <c r="U53" s="216"/>
      <c r="V53" s="216"/>
      <c r="W53" s="216"/>
      <c r="X53" s="217"/>
      <c r="Y53" s="51"/>
      <c r="Z53" s="52"/>
      <c r="AA53" s="52"/>
      <c r="AB53" s="52"/>
      <c r="AC53" s="17"/>
      <c r="AD53" s="17"/>
      <c r="AE53" s="17"/>
      <c r="AF53" s="17"/>
      <c r="AG53" s="17"/>
      <c r="AH53" s="55"/>
      <c r="AI53" s="55"/>
      <c r="AJ53" s="55"/>
      <c r="AK53" s="55"/>
      <c r="AL53" s="55"/>
      <c r="AM53" s="55"/>
      <c r="AN53" s="55"/>
      <c r="AO53" s="52"/>
      <c r="AP53" s="17"/>
      <c r="AQ53" s="17"/>
      <c r="AR53" s="52"/>
      <c r="AS53" s="52"/>
      <c r="AT53" s="52"/>
      <c r="AU53" s="52"/>
      <c r="AV53" s="52"/>
      <c r="AW53" s="52"/>
      <c r="AX53" s="52"/>
      <c r="AY53" s="52"/>
      <c r="AZ53" s="52"/>
      <c r="BA53" s="19"/>
      <c r="BB53" s="59"/>
      <c r="BC53" s="20"/>
      <c r="BD53" s="21"/>
      <c r="BE53" s="22"/>
      <c r="BF53" s="23"/>
      <c r="BG53" s="24"/>
      <c r="BH53" s="25"/>
      <c r="BI53" s="24"/>
      <c r="BJ53" s="26"/>
      <c r="BK53" s="17"/>
      <c r="BL53" s="18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</row>
    <row r="54" spans="1:111" s="49" customFormat="1" ht="21" x14ac:dyDescent="0.25">
      <c r="A54" s="46"/>
      <c r="B54" s="11">
        <v>50</v>
      </c>
      <c r="C54" s="9">
        <v>20.100000000000001</v>
      </c>
      <c r="D54" s="13"/>
      <c r="E54" s="11">
        <v>100</v>
      </c>
      <c r="F54" s="10">
        <v>19.3</v>
      </c>
      <c r="G54" s="8"/>
      <c r="H54" s="7">
        <v>150</v>
      </c>
      <c r="I54" s="10"/>
      <c r="J54" s="8"/>
      <c r="K54" s="7">
        <v>200</v>
      </c>
      <c r="L54" s="10"/>
      <c r="M54" s="48"/>
      <c r="N54" s="79" t="s">
        <v>95</v>
      </c>
      <c r="O54" s="79"/>
      <c r="P54" s="183"/>
      <c r="Q54" s="79"/>
      <c r="R54" s="218"/>
      <c r="S54" s="219"/>
      <c r="T54" s="219"/>
      <c r="U54" s="219"/>
      <c r="V54" s="219"/>
      <c r="W54" s="219"/>
      <c r="X54" s="220"/>
      <c r="Y54" s="51"/>
      <c r="Z54" s="52"/>
      <c r="AA54" s="52"/>
      <c r="AB54" s="52"/>
      <c r="AC54" s="17"/>
      <c r="AD54" s="17"/>
      <c r="AE54" s="17"/>
      <c r="AF54" s="17"/>
      <c r="AG54" s="17"/>
      <c r="AH54" s="55"/>
      <c r="AI54" s="55"/>
      <c r="AJ54" s="55"/>
      <c r="AK54" s="55"/>
      <c r="AL54" s="55"/>
      <c r="AM54" s="55"/>
      <c r="AN54" s="55"/>
      <c r="AO54" s="52"/>
      <c r="AP54" s="17"/>
      <c r="AQ54" s="17"/>
      <c r="AR54" s="52"/>
      <c r="AS54" s="52"/>
      <c r="AT54" s="52"/>
      <c r="AU54" s="52"/>
      <c r="AV54" s="52"/>
      <c r="AW54" s="52"/>
      <c r="AX54" s="52"/>
      <c r="AY54" s="52"/>
      <c r="AZ54" s="52"/>
      <c r="BA54" s="19"/>
      <c r="BB54" s="59"/>
      <c r="BC54" s="20"/>
      <c r="BD54" s="21"/>
      <c r="BE54" s="22"/>
      <c r="BF54" s="23"/>
      <c r="BG54" s="24"/>
      <c r="BH54" s="25"/>
      <c r="BI54" s="24"/>
      <c r="BJ54" s="26"/>
      <c r="BK54" s="17"/>
      <c r="BL54" s="18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</row>
    <row r="55" spans="1:111" s="39" customFormat="1" ht="19.5" thickBot="1" x14ac:dyDescent="0.35">
      <c r="A55" s="63"/>
      <c r="B55" s="64"/>
      <c r="C55" s="65"/>
      <c r="D55" s="64"/>
      <c r="E55" s="64"/>
      <c r="F55" s="65"/>
      <c r="G55" s="64"/>
      <c r="H55" s="64"/>
      <c r="I55" s="65"/>
      <c r="J55" s="64"/>
      <c r="K55" s="64"/>
      <c r="L55" s="65"/>
      <c r="M55" s="64"/>
      <c r="N55" s="64"/>
      <c r="O55" s="64"/>
      <c r="P55" s="64"/>
      <c r="Q55" s="64"/>
      <c r="R55" s="166"/>
      <c r="S55" s="166"/>
      <c r="T55" s="166"/>
      <c r="U55" s="166"/>
      <c r="V55" s="166"/>
      <c r="W55" s="166"/>
      <c r="X55" s="166"/>
      <c r="Y55" s="66"/>
      <c r="Z55" s="38"/>
      <c r="AA55" s="38"/>
      <c r="AB55" s="38"/>
      <c r="AC55" s="15"/>
      <c r="AD55" s="15"/>
      <c r="AE55" s="15"/>
      <c r="AF55" s="15"/>
      <c r="AG55" s="15"/>
      <c r="AH55" s="67"/>
      <c r="AI55" s="67"/>
      <c r="AJ55" s="67"/>
      <c r="AK55" s="67"/>
      <c r="AL55" s="67"/>
      <c r="AM55" s="67"/>
      <c r="AN55" s="67"/>
      <c r="AO55" s="38"/>
      <c r="AP55" s="15"/>
      <c r="AQ55" s="15"/>
      <c r="AR55" s="38"/>
      <c r="AS55" s="38"/>
      <c r="AT55" s="38"/>
      <c r="AU55" s="38"/>
      <c r="AV55" s="38"/>
      <c r="AW55" s="38"/>
      <c r="AX55" s="38"/>
      <c r="AY55" s="38"/>
      <c r="AZ55" s="38"/>
      <c r="BA55" s="19"/>
      <c r="BB55" s="27"/>
      <c r="BC55" s="20"/>
      <c r="BD55" s="21"/>
      <c r="BE55" s="22"/>
      <c r="BF55" s="23"/>
      <c r="BG55" s="24"/>
      <c r="BH55" s="25"/>
      <c r="BI55" s="24"/>
      <c r="BJ55" s="26"/>
      <c r="BK55" s="15"/>
      <c r="BL55" s="28"/>
    </row>
    <row r="56" spans="1:111" s="38" customFormat="1" x14ac:dyDescent="0.3">
      <c r="A56" s="68"/>
      <c r="B56" s="15"/>
      <c r="C56" s="16"/>
      <c r="D56" s="15"/>
      <c r="E56" s="15"/>
      <c r="F56" s="16"/>
      <c r="G56" s="15"/>
      <c r="H56" s="15"/>
      <c r="I56" s="16"/>
      <c r="J56" s="15"/>
      <c r="K56" s="15"/>
      <c r="L56" s="16"/>
      <c r="M56" s="15"/>
      <c r="O56" s="15"/>
      <c r="P56" s="15"/>
      <c r="Q56" s="15"/>
      <c r="Y56" s="15"/>
      <c r="AC56" s="15"/>
      <c r="AD56" s="15"/>
      <c r="AE56" s="15"/>
      <c r="AF56" s="15"/>
      <c r="AG56" s="15"/>
      <c r="AH56" s="67"/>
      <c r="AI56" s="67"/>
      <c r="AJ56" s="67"/>
      <c r="AK56" s="67"/>
      <c r="AL56" s="67"/>
      <c r="AM56" s="67"/>
      <c r="AN56" s="67"/>
      <c r="AP56" s="15"/>
      <c r="AQ56" s="15"/>
      <c r="BA56" s="19"/>
      <c r="BB56" s="27"/>
      <c r="BC56" s="20"/>
      <c r="BD56" s="21"/>
      <c r="BE56" s="22"/>
      <c r="BF56" s="23"/>
      <c r="BG56" s="24"/>
      <c r="BH56" s="25"/>
      <c r="BI56" s="24"/>
      <c r="BJ56" s="26"/>
      <c r="BK56" s="15"/>
      <c r="BL56" s="28"/>
    </row>
    <row r="57" spans="1:111" s="38" customFormat="1" x14ac:dyDescent="0.3">
      <c r="A57" s="28"/>
      <c r="B57" s="28"/>
      <c r="C57" s="29"/>
      <c r="D57" s="28"/>
      <c r="E57" s="28"/>
      <c r="F57" s="31"/>
      <c r="G57" s="32"/>
      <c r="H57" s="32"/>
      <c r="I57" s="31"/>
      <c r="J57" s="32"/>
      <c r="K57" s="32"/>
      <c r="L57" s="31"/>
      <c r="M57" s="28"/>
      <c r="N57" s="28"/>
      <c r="O57" s="28"/>
      <c r="Y57" s="28"/>
      <c r="Z57" s="28"/>
      <c r="AA57" s="28"/>
      <c r="AC57" s="15"/>
      <c r="AD57" s="15"/>
      <c r="AE57" s="15"/>
      <c r="AF57" s="15"/>
      <c r="AG57" s="15"/>
      <c r="AH57" s="67"/>
      <c r="AI57" s="67"/>
      <c r="AJ57" s="67"/>
      <c r="AK57" s="67"/>
      <c r="AL57" s="67"/>
      <c r="AM57" s="67"/>
      <c r="AN57" s="67"/>
      <c r="AP57" s="15"/>
      <c r="AQ57" s="15"/>
      <c r="BA57" s="19"/>
      <c r="BB57" s="27"/>
      <c r="BC57" s="20"/>
      <c r="BD57" s="21"/>
      <c r="BE57" s="22"/>
      <c r="BF57" s="23"/>
      <c r="BG57" s="24"/>
      <c r="BH57" s="25"/>
      <c r="BI57" s="24"/>
      <c r="BJ57" s="26"/>
      <c r="BK57" s="15"/>
      <c r="BL57" s="28"/>
    </row>
    <row r="58" spans="1:111" s="38" customFormat="1" ht="21" x14ac:dyDescent="0.35">
      <c r="A58" s="28"/>
      <c r="B58" s="28"/>
      <c r="C58" s="29"/>
      <c r="D58" s="28"/>
      <c r="E58" s="28"/>
      <c r="F58" s="31"/>
      <c r="G58" s="32"/>
      <c r="H58" s="32"/>
      <c r="I58" s="31"/>
      <c r="J58" s="32"/>
      <c r="K58" s="32"/>
      <c r="L58" s="31"/>
      <c r="M58" s="28"/>
      <c r="N58" s="28"/>
      <c r="O58" s="28"/>
      <c r="P58" s="211"/>
      <c r="Q58" s="211"/>
      <c r="R58" s="211"/>
      <c r="S58" s="211"/>
      <c r="T58" s="211"/>
      <c r="U58" s="211"/>
      <c r="V58" s="211"/>
      <c r="W58" s="211"/>
      <c r="X58" s="211"/>
      <c r="Y58" s="28"/>
      <c r="Z58" s="28"/>
      <c r="AA58" s="28"/>
      <c r="AC58" s="15"/>
      <c r="AD58" s="15"/>
      <c r="AE58" s="15"/>
      <c r="AF58" s="15"/>
      <c r="AG58" s="15"/>
      <c r="AH58" s="67"/>
      <c r="AI58" s="67"/>
      <c r="AJ58" s="67"/>
      <c r="AK58" s="67"/>
      <c r="AL58" s="67"/>
      <c r="AM58" s="67"/>
      <c r="AN58" s="67"/>
      <c r="AP58" s="15"/>
      <c r="AQ58" s="15"/>
      <c r="BA58" s="19"/>
      <c r="BB58" s="27"/>
      <c r="BC58" s="20"/>
      <c r="BD58" s="21"/>
      <c r="BE58" s="22"/>
      <c r="BF58" s="23"/>
      <c r="BG58" s="24"/>
      <c r="BH58" s="25"/>
      <c r="BI58" s="24"/>
      <c r="BJ58" s="26"/>
      <c r="BK58" s="15"/>
      <c r="BL58" s="28"/>
    </row>
    <row r="59" spans="1:111" s="38" customFormat="1" x14ac:dyDescent="0.3">
      <c r="A59" s="28"/>
      <c r="B59" s="28"/>
      <c r="C59" s="29"/>
      <c r="D59" s="28"/>
      <c r="E59" s="32"/>
      <c r="F59" s="31"/>
      <c r="G59" s="32"/>
      <c r="H59" s="32"/>
      <c r="I59" s="31"/>
      <c r="J59" s="32"/>
      <c r="K59" s="32"/>
      <c r="L59" s="31"/>
      <c r="M59" s="28"/>
      <c r="N59" s="28"/>
      <c r="O59" s="28"/>
      <c r="Y59" s="28"/>
      <c r="Z59" s="28"/>
      <c r="AA59" s="28"/>
      <c r="AC59" s="15"/>
      <c r="AD59" s="15"/>
      <c r="AE59" s="15"/>
      <c r="AF59" s="15"/>
      <c r="AG59" s="15"/>
      <c r="AH59" s="67"/>
      <c r="AI59" s="67"/>
      <c r="AJ59" s="67"/>
      <c r="AK59" s="67"/>
      <c r="AL59" s="67"/>
      <c r="AM59" s="67"/>
      <c r="AN59" s="67"/>
      <c r="AP59" s="15"/>
      <c r="AQ59" s="15"/>
      <c r="BA59" s="19"/>
      <c r="BB59" s="27"/>
      <c r="BC59" s="20"/>
      <c r="BD59" s="21"/>
      <c r="BE59" s="22"/>
      <c r="BF59" s="23"/>
      <c r="BG59" s="24"/>
      <c r="BH59" s="25"/>
      <c r="BI59" s="24"/>
      <c r="BJ59" s="26"/>
      <c r="BK59" s="15"/>
      <c r="BL59" s="28"/>
    </row>
    <row r="60" spans="1:111" s="38" customFormat="1" x14ac:dyDescent="0.3">
      <c r="A60" s="28"/>
      <c r="B60" s="28"/>
      <c r="C60" s="29"/>
      <c r="D60" s="28"/>
      <c r="E60" s="28"/>
      <c r="F60" s="29"/>
      <c r="G60" s="28"/>
      <c r="H60" s="28"/>
      <c r="I60" s="29"/>
      <c r="J60" s="28"/>
      <c r="K60" s="28"/>
      <c r="L60" s="29"/>
      <c r="M60" s="28"/>
      <c r="N60" s="28"/>
      <c r="O60" s="28"/>
      <c r="P60" s="69"/>
      <c r="Q60" s="69"/>
      <c r="R60" s="69"/>
      <c r="S60" s="69"/>
      <c r="T60" s="69"/>
      <c r="U60" s="69"/>
      <c r="V60" s="69"/>
      <c r="W60" s="69"/>
      <c r="X60" s="69"/>
      <c r="Y60" s="28"/>
      <c r="Z60" s="28"/>
      <c r="AA60" s="28"/>
      <c r="AC60" s="15"/>
      <c r="AD60" s="15"/>
      <c r="AE60" s="15"/>
      <c r="AF60" s="15"/>
      <c r="AG60" s="15"/>
      <c r="AH60" s="67"/>
      <c r="AI60" s="67"/>
      <c r="AJ60" s="67"/>
      <c r="AK60" s="67"/>
      <c r="AL60" s="67"/>
      <c r="AM60" s="67"/>
      <c r="AN60" s="67"/>
      <c r="AP60" s="15"/>
      <c r="AQ60" s="15"/>
      <c r="BA60" s="19"/>
      <c r="BB60" s="27"/>
      <c r="BC60" s="20"/>
      <c r="BD60" s="21"/>
      <c r="BE60" s="22"/>
      <c r="BF60" s="23"/>
      <c r="BG60" s="24"/>
      <c r="BH60" s="25"/>
      <c r="BI60" s="24"/>
      <c r="BJ60" s="26"/>
      <c r="BK60" s="15"/>
      <c r="BL60" s="28"/>
    </row>
    <row r="61" spans="1:111" s="38" customFormat="1" x14ac:dyDescent="0.3">
      <c r="A61" s="28"/>
      <c r="B61" s="28"/>
      <c r="C61" s="29"/>
      <c r="D61" s="28"/>
      <c r="E61" s="28"/>
      <c r="F61" s="29"/>
      <c r="G61" s="28"/>
      <c r="H61" s="28"/>
      <c r="I61" s="29"/>
      <c r="J61" s="28"/>
      <c r="K61" s="28"/>
      <c r="L61" s="29"/>
      <c r="M61" s="28"/>
      <c r="N61" s="28"/>
      <c r="O61" s="28"/>
      <c r="P61" s="53"/>
      <c r="Q61" s="53"/>
      <c r="R61" s="53"/>
      <c r="S61" s="53"/>
      <c r="T61" s="53"/>
      <c r="U61" s="53"/>
      <c r="V61" s="53"/>
      <c r="W61" s="53"/>
      <c r="X61" s="53"/>
      <c r="Y61" s="28"/>
      <c r="Z61" s="28"/>
      <c r="AA61" s="28"/>
      <c r="AC61" s="15"/>
      <c r="AD61" s="15"/>
      <c r="AE61" s="15"/>
      <c r="AF61" s="15"/>
      <c r="AG61" s="15"/>
      <c r="AH61" s="67"/>
      <c r="AI61" s="67"/>
      <c r="AJ61" s="67"/>
      <c r="AK61" s="67"/>
      <c r="AL61" s="67"/>
      <c r="AM61" s="67"/>
      <c r="AN61" s="67"/>
      <c r="AP61" s="15"/>
      <c r="AQ61" s="15"/>
      <c r="BA61" s="19"/>
      <c r="BB61" s="27"/>
      <c r="BC61" s="20"/>
      <c r="BD61" s="21"/>
      <c r="BE61" s="22"/>
      <c r="BF61" s="23"/>
      <c r="BG61" s="24"/>
      <c r="BH61" s="25"/>
      <c r="BI61" s="24"/>
      <c r="BJ61" s="26"/>
      <c r="BK61" s="15"/>
      <c r="BL61" s="28"/>
    </row>
    <row r="62" spans="1:111" s="38" customFormat="1" x14ac:dyDescent="0.3">
      <c r="A62" s="28"/>
      <c r="B62" s="28"/>
      <c r="C62" s="29"/>
      <c r="D62" s="28"/>
      <c r="E62" s="28"/>
      <c r="F62" s="29"/>
      <c r="G62" s="28"/>
      <c r="H62" s="28"/>
      <c r="I62" s="29"/>
      <c r="J62" s="28"/>
      <c r="K62" s="28"/>
      <c r="L62" s="29"/>
      <c r="M62" s="28"/>
      <c r="N62" s="28"/>
      <c r="O62" s="28"/>
      <c r="P62" s="70"/>
      <c r="Q62" s="70"/>
      <c r="R62" s="70"/>
      <c r="S62" s="70"/>
      <c r="T62" s="70"/>
      <c r="U62" s="70"/>
      <c r="V62" s="70"/>
      <c r="W62" s="70"/>
      <c r="X62" s="70"/>
      <c r="Y62" s="28"/>
      <c r="Z62" s="28"/>
      <c r="AA62" s="28"/>
      <c r="AC62" s="15"/>
      <c r="AD62" s="15"/>
      <c r="AE62" s="15"/>
      <c r="AF62" s="15"/>
      <c r="AG62" s="15"/>
      <c r="AH62" s="67"/>
      <c r="AI62" s="67"/>
      <c r="AJ62" s="67"/>
      <c r="AK62" s="67"/>
      <c r="AL62" s="67"/>
      <c r="AM62" s="67"/>
      <c r="AN62" s="67"/>
      <c r="AP62" s="15"/>
      <c r="AQ62" s="15"/>
      <c r="BA62" s="19"/>
      <c r="BB62" s="27"/>
      <c r="BC62" s="20"/>
      <c r="BD62" s="21"/>
      <c r="BE62" s="22"/>
      <c r="BF62" s="23"/>
      <c r="BG62" s="24"/>
      <c r="BH62" s="25"/>
      <c r="BI62" s="24"/>
      <c r="BJ62" s="26"/>
      <c r="BK62" s="15"/>
      <c r="BL62" s="28"/>
    </row>
    <row r="63" spans="1:111" s="38" customFormat="1" x14ac:dyDescent="0.3">
      <c r="A63" s="28"/>
      <c r="B63" s="28"/>
      <c r="C63" s="29"/>
      <c r="D63" s="28"/>
      <c r="E63" s="28"/>
      <c r="F63" s="29"/>
      <c r="G63" s="28"/>
      <c r="H63" s="28"/>
      <c r="I63" s="29"/>
      <c r="J63" s="28"/>
      <c r="K63" s="28"/>
      <c r="L63" s="29"/>
      <c r="M63" s="28"/>
      <c r="N63" s="32"/>
      <c r="O63" s="28"/>
      <c r="P63" s="71"/>
      <c r="Q63" s="71"/>
      <c r="R63" s="71"/>
      <c r="S63" s="71"/>
      <c r="T63" s="71"/>
      <c r="U63" s="71"/>
      <c r="V63" s="71"/>
      <c r="W63" s="71"/>
      <c r="X63" s="71"/>
      <c r="Y63" s="28"/>
      <c r="Z63" s="28"/>
      <c r="AA63" s="28"/>
      <c r="AC63" s="15"/>
      <c r="AD63" s="15"/>
      <c r="AE63" s="15"/>
      <c r="AF63" s="15"/>
      <c r="AG63" s="15"/>
      <c r="AH63" s="67"/>
      <c r="AI63" s="67"/>
      <c r="AJ63" s="67"/>
      <c r="AK63" s="67"/>
      <c r="AL63" s="67"/>
      <c r="AM63" s="67"/>
      <c r="AN63" s="67"/>
      <c r="AP63" s="15"/>
      <c r="AQ63" s="15"/>
      <c r="BA63" s="19"/>
      <c r="BB63" s="27"/>
      <c r="BC63" s="20"/>
      <c r="BD63" s="21"/>
      <c r="BE63" s="22"/>
      <c r="BF63" s="23"/>
      <c r="BG63" s="24"/>
      <c r="BH63" s="25"/>
      <c r="BI63" s="24"/>
      <c r="BJ63" s="26"/>
      <c r="BK63" s="15"/>
      <c r="BL63" s="28"/>
    </row>
    <row r="64" spans="1:111" s="38" customFormat="1" x14ac:dyDescent="0.3">
      <c r="A64" s="28"/>
      <c r="B64" s="28"/>
      <c r="C64" s="29"/>
      <c r="D64" s="28"/>
      <c r="E64" s="28"/>
      <c r="F64" s="29"/>
      <c r="G64" s="28"/>
      <c r="H64" s="28"/>
      <c r="I64" s="29"/>
      <c r="J64" s="28"/>
      <c r="K64" s="28"/>
      <c r="L64" s="29"/>
      <c r="M64" s="28"/>
      <c r="N64" s="28"/>
      <c r="O64" s="28"/>
      <c r="P64" s="19"/>
      <c r="Q64" s="72"/>
      <c r="R64" s="20"/>
      <c r="S64" s="21"/>
      <c r="T64" s="22"/>
      <c r="U64" s="23"/>
      <c r="V64" s="24"/>
      <c r="W64" s="25"/>
      <c r="X64" s="24"/>
      <c r="Y64" s="28"/>
      <c r="Z64" s="28"/>
      <c r="AA64" s="28"/>
      <c r="AC64" s="15"/>
      <c r="AD64" s="15"/>
      <c r="AE64" s="15"/>
      <c r="AF64" s="15"/>
      <c r="AG64" s="15"/>
      <c r="AH64" s="67"/>
      <c r="AI64" s="67"/>
      <c r="AJ64" s="67"/>
      <c r="AK64" s="67"/>
      <c r="AL64" s="67"/>
      <c r="AM64" s="67"/>
      <c r="AN64" s="67"/>
      <c r="AP64" s="15"/>
      <c r="AQ64" s="15"/>
      <c r="BA64" s="19"/>
      <c r="BB64" s="27"/>
      <c r="BC64" s="20"/>
      <c r="BD64" s="21"/>
      <c r="BE64" s="22"/>
      <c r="BF64" s="23"/>
      <c r="BG64" s="24"/>
      <c r="BH64" s="25"/>
      <c r="BI64" s="24"/>
      <c r="BJ64" s="26"/>
      <c r="BK64" s="15"/>
      <c r="BL64" s="28"/>
    </row>
    <row r="65" spans="1:64" s="38" customFormat="1" x14ac:dyDescent="0.3">
      <c r="A65" s="28"/>
      <c r="B65" s="28"/>
      <c r="C65" s="29"/>
      <c r="D65" s="28"/>
      <c r="E65" s="28"/>
      <c r="F65" s="29"/>
      <c r="G65" s="28"/>
      <c r="H65" s="28"/>
      <c r="I65" s="29"/>
      <c r="J65" s="28"/>
      <c r="K65" s="28"/>
      <c r="L65" s="29"/>
      <c r="M65" s="28"/>
      <c r="N65" s="28"/>
      <c r="O65" s="28"/>
      <c r="P65" s="19"/>
      <c r="Q65" s="72"/>
      <c r="R65" s="20"/>
      <c r="S65" s="21"/>
      <c r="T65" s="22"/>
      <c r="U65" s="23"/>
      <c r="V65" s="24"/>
      <c r="W65" s="25"/>
      <c r="X65" s="24"/>
      <c r="Y65" s="28"/>
      <c r="Z65" s="28"/>
      <c r="AA65" s="28"/>
      <c r="AC65" s="15"/>
      <c r="AD65" s="15"/>
      <c r="AE65" s="15"/>
      <c r="AF65" s="15"/>
      <c r="AG65" s="15"/>
      <c r="AH65" s="67"/>
      <c r="AI65" s="67"/>
      <c r="AJ65" s="67"/>
      <c r="AK65" s="67"/>
      <c r="AL65" s="67"/>
      <c r="AM65" s="67"/>
      <c r="AN65" s="67"/>
      <c r="AP65" s="15"/>
      <c r="AQ65" s="15"/>
      <c r="BA65" s="19"/>
      <c r="BB65" s="27"/>
      <c r="BC65" s="20"/>
      <c r="BD65" s="21"/>
      <c r="BE65" s="22"/>
      <c r="BF65" s="23"/>
      <c r="BG65" s="24"/>
      <c r="BH65" s="25"/>
      <c r="BI65" s="24"/>
      <c r="BJ65" s="26"/>
      <c r="BK65" s="15"/>
      <c r="BL65" s="28"/>
    </row>
    <row r="66" spans="1:64" s="38" customFormat="1" x14ac:dyDescent="0.3">
      <c r="A66" s="28"/>
      <c r="B66" s="28"/>
      <c r="C66" s="29"/>
      <c r="D66" s="28"/>
      <c r="E66" s="28"/>
      <c r="F66" s="29"/>
      <c r="G66" s="28"/>
      <c r="H66" s="28"/>
      <c r="I66" s="29"/>
      <c r="J66" s="28"/>
      <c r="K66" s="28"/>
      <c r="L66" s="29"/>
      <c r="M66" s="28"/>
      <c r="N66" s="28"/>
      <c r="O66" s="28"/>
      <c r="P66" s="19"/>
      <c r="Q66" s="72"/>
      <c r="R66" s="20"/>
      <c r="S66" s="21"/>
      <c r="T66" s="22"/>
      <c r="U66" s="23"/>
      <c r="V66" s="24"/>
      <c r="W66" s="25"/>
      <c r="X66" s="24"/>
      <c r="Y66" s="28"/>
      <c r="Z66" s="28"/>
      <c r="AA66" s="28"/>
      <c r="AC66" s="15"/>
      <c r="AD66" s="15"/>
      <c r="AE66" s="15"/>
      <c r="AF66" s="15"/>
      <c r="AG66" s="15"/>
      <c r="AH66" s="67"/>
      <c r="AI66" s="67"/>
      <c r="AJ66" s="67"/>
      <c r="AK66" s="67"/>
      <c r="AL66" s="67"/>
      <c r="AM66" s="67"/>
      <c r="AN66" s="67"/>
      <c r="AP66" s="15"/>
      <c r="AQ66" s="15"/>
      <c r="BA66" s="19"/>
      <c r="BB66" s="27"/>
      <c r="BC66" s="20"/>
      <c r="BD66" s="21"/>
      <c r="BE66" s="22"/>
      <c r="BF66" s="23"/>
      <c r="BG66" s="24"/>
      <c r="BH66" s="25"/>
      <c r="BI66" s="24"/>
      <c r="BJ66" s="26"/>
      <c r="BK66" s="15"/>
      <c r="BL66" s="28"/>
    </row>
    <row r="67" spans="1:64" s="38" customFormat="1" x14ac:dyDescent="0.3">
      <c r="A67" s="28"/>
      <c r="B67" s="28"/>
      <c r="C67" s="29"/>
      <c r="D67" s="28"/>
      <c r="E67" s="28"/>
      <c r="F67" s="29"/>
      <c r="G67" s="28"/>
      <c r="H67" s="28"/>
      <c r="I67" s="29"/>
      <c r="J67" s="28"/>
      <c r="K67" s="28"/>
      <c r="L67" s="29"/>
      <c r="M67" s="28"/>
      <c r="N67" s="28"/>
      <c r="O67" s="28"/>
      <c r="P67" s="19"/>
      <c r="Q67" s="72"/>
      <c r="R67" s="20"/>
      <c r="S67" s="21"/>
      <c r="T67" s="22"/>
      <c r="U67" s="23"/>
      <c r="V67" s="24"/>
      <c r="W67" s="25"/>
      <c r="X67" s="24"/>
      <c r="Y67" s="28"/>
      <c r="Z67" s="28"/>
      <c r="AA67" s="28"/>
      <c r="AC67" s="15"/>
      <c r="AD67" s="15"/>
      <c r="AE67" s="15"/>
      <c r="AF67" s="15"/>
      <c r="AG67" s="15"/>
      <c r="AH67" s="67"/>
      <c r="AI67" s="67"/>
      <c r="AJ67" s="67"/>
      <c r="AK67" s="67"/>
      <c r="AL67" s="67"/>
      <c r="AM67" s="67"/>
      <c r="AN67" s="67"/>
      <c r="AP67" s="15"/>
      <c r="AQ67" s="15"/>
      <c r="BA67" s="19"/>
      <c r="BB67" s="27"/>
      <c r="BC67" s="20"/>
      <c r="BD67" s="21"/>
      <c r="BE67" s="22"/>
      <c r="BF67" s="23"/>
      <c r="BG67" s="24"/>
      <c r="BH67" s="25"/>
      <c r="BI67" s="24"/>
      <c r="BJ67" s="26"/>
      <c r="BK67" s="15"/>
      <c r="BL67" s="28"/>
    </row>
    <row r="68" spans="1:64" s="38" customFormat="1" x14ac:dyDescent="0.3">
      <c r="A68" s="28"/>
      <c r="B68" s="28"/>
      <c r="C68" s="29"/>
      <c r="D68" s="28"/>
      <c r="E68" s="28"/>
      <c r="F68" s="29"/>
      <c r="G68" s="28"/>
      <c r="H68" s="28"/>
      <c r="I68" s="29"/>
      <c r="J68" s="28"/>
      <c r="K68" s="28"/>
      <c r="L68" s="29"/>
      <c r="M68" s="28"/>
      <c r="N68" s="28"/>
      <c r="O68" s="28"/>
      <c r="P68" s="19"/>
      <c r="Q68" s="72"/>
      <c r="R68" s="20"/>
      <c r="S68" s="21"/>
      <c r="T68" s="22"/>
      <c r="U68" s="23"/>
      <c r="V68" s="24"/>
      <c r="W68" s="25"/>
      <c r="X68" s="24"/>
      <c r="Y68" s="28"/>
      <c r="Z68" s="28"/>
      <c r="AA68" s="28"/>
      <c r="AC68" s="15"/>
      <c r="AD68" s="15"/>
      <c r="AE68" s="15"/>
      <c r="AF68" s="15"/>
      <c r="AG68" s="15"/>
      <c r="AH68" s="67"/>
      <c r="AI68" s="67"/>
      <c r="AJ68" s="67"/>
      <c r="AK68" s="67"/>
      <c r="AL68" s="67"/>
      <c r="AM68" s="67"/>
      <c r="AN68" s="67"/>
      <c r="AP68" s="15"/>
      <c r="AQ68" s="15"/>
      <c r="BA68" s="19"/>
      <c r="BB68" s="27"/>
      <c r="BC68" s="20"/>
      <c r="BD68" s="21"/>
      <c r="BE68" s="22"/>
      <c r="BF68" s="23"/>
      <c r="BG68" s="24"/>
      <c r="BH68" s="25"/>
      <c r="BI68" s="24"/>
      <c r="BJ68" s="26"/>
      <c r="BK68" s="15"/>
      <c r="BL68" s="28"/>
    </row>
    <row r="69" spans="1:64" s="38" customFormat="1" x14ac:dyDescent="0.3">
      <c r="A69" s="28"/>
      <c r="B69" s="28"/>
      <c r="C69" s="29"/>
      <c r="D69" s="28"/>
      <c r="E69" s="28"/>
      <c r="F69" s="29"/>
      <c r="G69" s="28"/>
      <c r="H69" s="28"/>
      <c r="I69" s="29"/>
      <c r="J69" s="28"/>
      <c r="K69" s="28"/>
      <c r="L69" s="29"/>
      <c r="M69" s="28"/>
      <c r="N69" s="28"/>
      <c r="O69" s="28"/>
      <c r="P69" s="19"/>
      <c r="Q69" s="72"/>
      <c r="R69" s="20"/>
      <c r="S69" s="21"/>
      <c r="T69" s="22"/>
      <c r="U69" s="23"/>
      <c r="V69" s="24"/>
      <c r="W69" s="25"/>
      <c r="X69" s="24"/>
      <c r="Y69" s="28"/>
      <c r="Z69" s="28"/>
      <c r="AA69" s="28"/>
      <c r="AC69" s="15"/>
      <c r="AD69" s="15"/>
      <c r="AE69" s="15"/>
      <c r="AF69" s="15"/>
      <c r="AG69" s="15"/>
      <c r="AH69" s="67"/>
      <c r="AI69" s="67"/>
      <c r="AJ69" s="67"/>
      <c r="AK69" s="67"/>
      <c r="AL69" s="67"/>
      <c r="AM69" s="67"/>
      <c r="AN69" s="67"/>
      <c r="AP69" s="15"/>
      <c r="AQ69" s="15"/>
      <c r="BA69" s="19"/>
      <c r="BB69" s="27"/>
      <c r="BC69" s="20"/>
      <c r="BD69" s="21"/>
      <c r="BE69" s="22"/>
      <c r="BF69" s="23"/>
      <c r="BG69" s="24"/>
      <c r="BH69" s="25"/>
      <c r="BI69" s="24"/>
      <c r="BJ69" s="26"/>
      <c r="BK69" s="15"/>
      <c r="BL69" s="28"/>
    </row>
    <row r="70" spans="1:64" s="38" customFormat="1" x14ac:dyDescent="0.3">
      <c r="A70" s="28"/>
      <c r="B70" s="28"/>
      <c r="C70" s="29"/>
      <c r="D70" s="28"/>
      <c r="E70" s="28"/>
      <c r="F70" s="29"/>
      <c r="G70" s="28"/>
      <c r="H70" s="28"/>
      <c r="I70" s="29"/>
      <c r="J70" s="28"/>
      <c r="K70" s="28"/>
      <c r="L70" s="29"/>
      <c r="M70" s="28"/>
      <c r="N70" s="28"/>
      <c r="O70" s="28"/>
      <c r="P70" s="19"/>
      <c r="Q70" s="72"/>
      <c r="R70" s="20"/>
      <c r="S70" s="21"/>
      <c r="T70" s="22"/>
      <c r="U70" s="23"/>
      <c r="V70" s="24"/>
      <c r="W70" s="25"/>
      <c r="X70" s="24"/>
      <c r="Y70" s="28"/>
      <c r="Z70" s="28"/>
      <c r="AA70" s="28"/>
      <c r="AC70" s="15"/>
      <c r="AD70" s="15"/>
      <c r="AE70" s="15"/>
      <c r="AF70" s="15"/>
      <c r="AG70" s="15"/>
      <c r="AH70" s="67"/>
      <c r="AI70" s="67"/>
      <c r="AJ70" s="67"/>
      <c r="AK70" s="67"/>
      <c r="AL70" s="67"/>
      <c r="AM70" s="67"/>
      <c r="AN70" s="67"/>
      <c r="AP70" s="15"/>
      <c r="AQ70" s="15"/>
      <c r="BA70" s="19"/>
      <c r="BB70" s="27"/>
      <c r="BC70" s="20"/>
      <c r="BD70" s="21"/>
      <c r="BE70" s="22"/>
      <c r="BF70" s="23"/>
      <c r="BG70" s="24"/>
      <c r="BH70" s="25"/>
      <c r="BI70" s="24"/>
      <c r="BJ70" s="26"/>
      <c r="BK70" s="15"/>
      <c r="BL70" s="28"/>
    </row>
    <row r="71" spans="1:64" s="38" customFormat="1" x14ac:dyDescent="0.3">
      <c r="A71" s="28"/>
      <c r="B71" s="28"/>
      <c r="C71" s="29"/>
      <c r="D71" s="28"/>
      <c r="E71" s="28"/>
      <c r="F71" s="29"/>
      <c r="G71" s="28"/>
      <c r="H71" s="28"/>
      <c r="I71" s="29"/>
      <c r="J71" s="28"/>
      <c r="K71" s="28"/>
      <c r="L71" s="29"/>
      <c r="M71" s="28"/>
      <c r="N71" s="28"/>
      <c r="O71" s="28"/>
      <c r="P71" s="19"/>
      <c r="Q71" s="72"/>
      <c r="R71" s="20"/>
      <c r="S71" s="21"/>
      <c r="T71" s="22"/>
      <c r="U71" s="23"/>
      <c r="V71" s="24"/>
      <c r="W71" s="25"/>
      <c r="X71" s="24"/>
      <c r="Y71" s="28"/>
      <c r="Z71" s="28"/>
      <c r="AA71" s="28"/>
      <c r="AC71" s="15"/>
      <c r="AD71" s="15"/>
      <c r="AE71" s="15"/>
      <c r="AF71" s="15"/>
      <c r="AG71" s="15"/>
      <c r="AH71" s="67"/>
      <c r="AI71" s="67"/>
      <c r="AJ71" s="67"/>
      <c r="AK71" s="67"/>
      <c r="AL71" s="67"/>
      <c r="AM71" s="67"/>
      <c r="AN71" s="67"/>
      <c r="AP71" s="15"/>
      <c r="AQ71" s="15"/>
      <c r="BA71" s="19"/>
      <c r="BB71" s="27"/>
      <c r="BC71" s="20"/>
      <c r="BD71" s="21"/>
      <c r="BE71" s="22"/>
      <c r="BF71" s="23"/>
      <c r="BG71" s="24"/>
      <c r="BH71" s="25"/>
      <c r="BI71" s="24"/>
      <c r="BJ71" s="26"/>
      <c r="BK71" s="15"/>
      <c r="BL71" s="28"/>
    </row>
    <row r="72" spans="1:64" s="38" customFormat="1" x14ac:dyDescent="0.3">
      <c r="A72" s="28"/>
      <c r="B72" s="28"/>
      <c r="C72" s="29"/>
      <c r="D72" s="28"/>
      <c r="E72" s="28"/>
      <c r="F72" s="29"/>
      <c r="G72" s="28"/>
      <c r="H72" s="28"/>
      <c r="I72" s="29"/>
      <c r="J72" s="28"/>
      <c r="K72" s="28"/>
      <c r="L72" s="29"/>
      <c r="M72" s="28"/>
      <c r="N72" s="28"/>
      <c r="O72" s="28"/>
      <c r="P72" s="19"/>
      <c r="Q72" s="72"/>
      <c r="R72" s="20"/>
      <c r="S72" s="21"/>
      <c r="T72" s="22"/>
      <c r="U72" s="23"/>
      <c r="V72" s="24"/>
      <c r="W72" s="25"/>
      <c r="X72" s="24"/>
      <c r="Y72" s="28"/>
      <c r="Z72" s="28"/>
      <c r="AA72" s="28"/>
      <c r="AC72" s="15"/>
      <c r="AD72" s="15"/>
      <c r="AE72" s="15"/>
      <c r="AF72" s="15"/>
      <c r="AG72" s="15"/>
      <c r="AH72" s="67"/>
      <c r="AI72" s="67"/>
      <c r="AJ72" s="67"/>
      <c r="AK72" s="67"/>
      <c r="AL72" s="67"/>
      <c r="AM72" s="67"/>
      <c r="AN72" s="67"/>
      <c r="AP72" s="15"/>
      <c r="AQ72" s="15"/>
      <c r="BA72" s="19"/>
      <c r="BB72" s="27"/>
      <c r="BC72" s="20"/>
      <c r="BD72" s="21"/>
      <c r="BE72" s="22"/>
      <c r="BF72" s="23"/>
      <c r="BG72" s="24"/>
      <c r="BH72" s="25"/>
      <c r="BI72" s="24"/>
      <c r="BJ72" s="26"/>
      <c r="BK72" s="15"/>
      <c r="BL72" s="28"/>
    </row>
    <row r="73" spans="1:64" s="38" customFormat="1" x14ac:dyDescent="0.3">
      <c r="A73" s="28"/>
      <c r="B73" s="28"/>
      <c r="C73" s="29"/>
      <c r="D73" s="28"/>
      <c r="E73" s="28"/>
      <c r="F73" s="29"/>
      <c r="G73" s="28"/>
      <c r="H73" s="28"/>
      <c r="I73" s="29"/>
      <c r="J73" s="28"/>
      <c r="K73" s="28"/>
      <c r="L73" s="29"/>
      <c r="M73" s="28"/>
      <c r="N73" s="28"/>
      <c r="O73" s="28"/>
      <c r="P73" s="19"/>
      <c r="Q73" s="72"/>
      <c r="R73" s="20"/>
      <c r="S73" s="21"/>
      <c r="T73" s="22"/>
      <c r="U73" s="23"/>
      <c r="V73" s="24"/>
      <c r="W73" s="25"/>
      <c r="X73" s="24"/>
      <c r="Y73" s="28"/>
      <c r="Z73" s="28"/>
      <c r="AA73" s="28"/>
      <c r="AC73" s="15"/>
      <c r="AD73" s="15"/>
      <c r="AE73" s="15"/>
      <c r="AF73" s="15"/>
      <c r="AG73" s="15"/>
      <c r="AH73" s="67"/>
      <c r="AI73" s="67"/>
      <c r="AJ73" s="67"/>
      <c r="AK73" s="67"/>
      <c r="AL73" s="67"/>
      <c r="AM73" s="67"/>
      <c r="AN73" s="67"/>
      <c r="AP73" s="15"/>
      <c r="AQ73" s="15"/>
      <c r="BA73" s="19"/>
      <c r="BB73" s="27"/>
      <c r="BC73" s="20"/>
      <c r="BD73" s="21"/>
      <c r="BE73" s="22"/>
      <c r="BF73" s="23"/>
      <c r="BG73" s="24"/>
      <c r="BH73" s="25"/>
      <c r="BI73" s="24"/>
      <c r="BJ73" s="26"/>
      <c r="BK73" s="15"/>
      <c r="BL73" s="28"/>
    </row>
    <row r="74" spans="1:64" s="38" customFormat="1" x14ac:dyDescent="0.3">
      <c r="A74" s="28"/>
      <c r="B74" s="28"/>
      <c r="C74" s="29"/>
      <c r="D74" s="28"/>
      <c r="E74" s="28"/>
      <c r="F74" s="29"/>
      <c r="G74" s="28"/>
      <c r="H74" s="28"/>
      <c r="I74" s="29"/>
      <c r="J74" s="28"/>
      <c r="K74" s="28"/>
      <c r="L74" s="29"/>
      <c r="M74" s="28"/>
      <c r="N74" s="28"/>
      <c r="O74" s="28"/>
      <c r="P74" s="19"/>
      <c r="Q74" s="72"/>
      <c r="R74" s="20"/>
      <c r="S74" s="21"/>
      <c r="T74" s="22"/>
      <c r="U74" s="23"/>
      <c r="V74" s="24"/>
      <c r="W74" s="25"/>
      <c r="X74" s="24"/>
      <c r="Y74" s="28"/>
      <c r="Z74" s="28"/>
      <c r="AA74" s="28"/>
      <c r="AC74" s="15"/>
      <c r="AD74" s="15"/>
      <c r="AE74" s="15"/>
      <c r="AF74" s="15"/>
      <c r="AG74" s="15"/>
      <c r="AH74" s="67"/>
      <c r="AI74" s="67"/>
      <c r="AJ74" s="67"/>
      <c r="AK74" s="67"/>
      <c r="AL74" s="67"/>
      <c r="AM74" s="67"/>
      <c r="AN74" s="67"/>
      <c r="AP74" s="15"/>
      <c r="AQ74" s="15"/>
      <c r="BA74" s="19"/>
      <c r="BB74" s="27"/>
      <c r="BC74" s="20"/>
      <c r="BD74" s="21"/>
      <c r="BE74" s="22"/>
      <c r="BF74" s="23"/>
      <c r="BG74" s="24"/>
      <c r="BH74" s="25"/>
      <c r="BI74" s="24"/>
      <c r="BJ74" s="26"/>
      <c r="BK74" s="15"/>
      <c r="BL74" s="28"/>
    </row>
    <row r="75" spans="1:64" s="38" customFormat="1" x14ac:dyDescent="0.3">
      <c r="A75" s="28"/>
      <c r="B75" s="28"/>
      <c r="C75" s="29"/>
      <c r="D75" s="28"/>
      <c r="E75" s="28"/>
      <c r="F75" s="29"/>
      <c r="G75" s="28"/>
      <c r="H75" s="28"/>
      <c r="I75" s="29"/>
      <c r="J75" s="28"/>
      <c r="K75" s="28"/>
      <c r="L75" s="29"/>
      <c r="M75" s="28"/>
      <c r="N75" s="28"/>
      <c r="O75" s="28"/>
      <c r="X75" s="28"/>
      <c r="Y75" s="28"/>
      <c r="Z75" s="28"/>
      <c r="AA75" s="28"/>
      <c r="AC75" s="15"/>
      <c r="AD75" s="15"/>
      <c r="AE75" s="15"/>
      <c r="AF75" s="15"/>
      <c r="AG75" s="15"/>
      <c r="AH75" s="67"/>
      <c r="AI75" s="67"/>
      <c r="AJ75" s="67"/>
      <c r="AK75" s="67"/>
      <c r="AL75" s="67"/>
      <c r="AM75" s="67"/>
      <c r="AN75" s="67"/>
      <c r="AP75" s="15"/>
      <c r="AQ75" s="15"/>
      <c r="BA75" s="19"/>
      <c r="BB75" s="27"/>
      <c r="BC75" s="20"/>
      <c r="BD75" s="21"/>
      <c r="BE75" s="22"/>
      <c r="BF75" s="23"/>
      <c r="BG75" s="24"/>
      <c r="BH75" s="25"/>
      <c r="BI75" s="24"/>
      <c r="BJ75" s="26"/>
      <c r="BK75" s="15"/>
      <c r="BL75" s="28"/>
    </row>
    <row r="76" spans="1:64" s="38" customFormat="1" ht="21" x14ac:dyDescent="0.35">
      <c r="A76" s="28"/>
      <c r="B76" s="28"/>
      <c r="C76" s="29"/>
      <c r="D76" s="28"/>
      <c r="E76" s="28"/>
      <c r="F76" s="29"/>
      <c r="G76" s="28"/>
      <c r="H76" s="28"/>
      <c r="I76" s="29"/>
      <c r="J76" s="28"/>
      <c r="K76" s="28"/>
      <c r="L76" s="29"/>
      <c r="M76" s="28"/>
      <c r="N76" s="28"/>
      <c r="O76" s="28"/>
      <c r="P76" s="198"/>
      <c r="Q76" s="198"/>
      <c r="R76" s="198"/>
      <c r="S76" s="198"/>
      <c r="T76" s="198"/>
      <c r="U76" s="198"/>
      <c r="V76" s="198"/>
      <c r="W76" s="198"/>
      <c r="X76" s="198"/>
      <c r="Y76" s="28"/>
      <c r="Z76" s="28"/>
      <c r="AA76" s="28"/>
      <c r="AC76" s="15"/>
      <c r="AD76" s="15"/>
      <c r="AE76" s="15"/>
      <c r="AF76" s="15"/>
      <c r="AG76" s="15"/>
      <c r="AH76" s="67"/>
      <c r="AI76" s="67"/>
      <c r="AJ76" s="67"/>
      <c r="AK76" s="67"/>
      <c r="AL76" s="67"/>
      <c r="AM76" s="67"/>
      <c r="AN76" s="67"/>
      <c r="AP76" s="15"/>
      <c r="AQ76" s="15"/>
      <c r="BA76" s="19"/>
      <c r="BB76" s="27"/>
      <c r="BC76" s="20"/>
      <c r="BD76" s="21"/>
      <c r="BE76" s="22"/>
      <c r="BF76" s="23"/>
      <c r="BG76" s="24"/>
      <c r="BH76" s="25"/>
      <c r="BI76" s="24"/>
      <c r="BJ76" s="26"/>
      <c r="BK76" s="15"/>
      <c r="BL76" s="28"/>
    </row>
    <row r="77" spans="1:64" s="38" customFormat="1" x14ac:dyDescent="0.3">
      <c r="A77" s="28"/>
      <c r="B77" s="28"/>
      <c r="C77" s="29"/>
      <c r="D77" s="28"/>
      <c r="E77" s="28"/>
      <c r="F77" s="29"/>
      <c r="G77" s="28"/>
      <c r="H77" s="28"/>
      <c r="I77" s="29"/>
      <c r="J77" s="28"/>
      <c r="K77" s="28"/>
      <c r="L77" s="29"/>
      <c r="M77" s="28"/>
      <c r="N77" s="28"/>
      <c r="O77" s="28"/>
      <c r="P77" s="28"/>
      <c r="Q77" s="28"/>
      <c r="R77" s="73"/>
      <c r="S77" s="72"/>
      <c r="T77" s="28"/>
      <c r="U77" s="28"/>
      <c r="V77" s="74"/>
      <c r="W77" s="73"/>
      <c r="X77" s="28"/>
      <c r="Y77" s="28"/>
      <c r="Z77" s="28"/>
      <c r="AA77" s="28"/>
      <c r="AC77" s="15"/>
      <c r="AD77" s="15"/>
      <c r="AE77" s="15"/>
      <c r="AF77" s="15"/>
      <c r="AG77" s="15"/>
      <c r="AH77" s="67"/>
      <c r="AI77" s="67"/>
      <c r="AJ77" s="67"/>
      <c r="AK77" s="67"/>
      <c r="AL77" s="67"/>
      <c r="AM77" s="67"/>
      <c r="AN77" s="67"/>
      <c r="AP77" s="15"/>
      <c r="AQ77" s="15"/>
      <c r="BA77" s="19"/>
      <c r="BB77" s="27"/>
      <c r="BC77" s="20"/>
      <c r="BD77" s="21"/>
      <c r="BE77" s="22"/>
      <c r="BF77" s="23"/>
      <c r="BG77" s="24"/>
      <c r="BH77" s="25"/>
      <c r="BI77" s="24"/>
      <c r="BJ77" s="26"/>
      <c r="BK77" s="15"/>
      <c r="BL77" s="28"/>
    </row>
    <row r="78" spans="1:64" s="38" customFormat="1" x14ac:dyDescent="0.3">
      <c r="A78" s="28"/>
      <c r="B78" s="28"/>
      <c r="C78" s="29"/>
      <c r="D78" s="28"/>
      <c r="E78" s="28"/>
      <c r="F78" s="29"/>
      <c r="G78" s="28"/>
      <c r="H78" s="28"/>
      <c r="I78" s="29"/>
      <c r="J78" s="28"/>
      <c r="K78" s="28"/>
      <c r="L78" s="29"/>
      <c r="M78" s="28"/>
      <c r="N78" s="28"/>
      <c r="O78" s="28"/>
      <c r="P78" s="28"/>
      <c r="Q78" s="28"/>
      <c r="R78" s="73"/>
      <c r="S78" s="72"/>
      <c r="T78" s="28"/>
      <c r="U78" s="28"/>
      <c r="V78" s="74"/>
      <c r="W78" s="73"/>
      <c r="X78" s="28"/>
      <c r="Y78" s="28"/>
      <c r="Z78" s="28"/>
      <c r="AA78" s="28"/>
      <c r="AC78" s="15"/>
      <c r="AD78" s="15"/>
      <c r="AE78" s="15"/>
      <c r="AF78" s="15"/>
      <c r="AG78" s="15"/>
      <c r="AH78" s="67"/>
      <c r="AI78" s="67"/>
      <c r="AJ78" s="67"/>
      <c r="AK78" s="67"/>
      <c r="AL78" s="67"/>
      <c r="AM78" s="67"/>
      <c r="AN78" s="67"/>
      <c r="AP78" s="15"/>
      <c r="AQ78" s="15"/>
      <c r="BA78" s="19"/>
      <c r="BB78" s="27"/>
      <c r="BC78" s="20"/>
      <c r="BD78" s="21"/>
      <c r="BE78" s="22"/>
      <c r="BF78" s="23"/>
      <c r="BG78" s="24"/>
      <c r="BH78" s="25"/>
      <c r="BI78" s="24"/>
      <c r="BJ78" s="26"/>
      <c r="BK78" s="15"/>
      <c r="BL78" s="28"/>
    </row>
    <row r="79" spans="1:64" s="38" customFormat="1" x14ac:dyDescent="0.3">
      <c r="A79" s="28"/>
      <c r="B79" s="28"/>
      <c r="C79" s="29"/>
      <c r="D79" s="28"/>
      <c r="E79" s="28"/>
      <c r="F79" s="29"/>
      <c r="G79" s="28"/>
      <c r="H79" s="28"/>
      <c r="I79" s="29"/>
      <c r="J79" s="28"/>
      <c r="K79" s="28"/>
      <c r="L79" s="29"/>
      <c r="M79" s="28"/>
      <c r="N79" s="28"/>
      <c r="O79" s="28"/>
      <c r="P79" s="28"/>
      <c r="Q79" s="28"/>
      <c r="R79" s="73"/>
      <c r="S79" s="72"/>
      <c r="T79" s="28"/>
      <c r="U79" s="28"/>
      <c r="V79" s="74"/>
      <c r="W79" s="73"/>
      <c r="X79" s="28"/>
      <c r="Y79" s="28"/>
      <c r="Z79" s="28"/>
      <c r="AA79" s="28"/>
      <c r="AC79" s="15"/>
      <c r="AD79" s="15"/>
      <c r="AE79" s="15"/>
      <c r="AF79" s="15"/>
      <c r="AG79" s="15"/>
      <c r="AH79" s="67"/>
      <c r="AI79" s="67"/>
      <c r="AJ79" s="67"/>
      <c r="AK79" s="67"/>
      <c r="AL79" s="67"/>
      <c r="AM79" s="67"/>
      <c r="AN79" s="67"/>
      <c r="AP79" s="15"/>
      <c r="AQ79" s="15"/>
      <c r="BA79" s="19"/>
      <c r="BB79" s="27"/>
      <c r="BC79" s="20"/>
      <c r="BD79" s="21"/>
      <c r="BE79" s="22"/>
      <c r="BF79" s="23"/>
      <c r="BG79" s="24"/>
      <c r="BH79" s="25"/>
      <c r="BI79" s="24"/>
      <c r="BJ79" s="26"/>
      <c r="BK79" s="15"/>
      <c r="BL79" s="28"/>
    </row>
    <row r="80" spans="1:64" s="38" customFormat="1" x14ac:dyDescent="0.3">
      <c r="A80" s="28"/>
      <c r="B80" s="28"/>
      <c r="C80" s="29"/>
      <c r="D80" s="28"/>
      <c r="E80" s="28"/>
      <c r="F80" s="29"/>
      <c r="G80" s="28"/>
      <c r="H80" s="28"/>
      <c r="I80" s="29"/>
      <c r="J80" s="28"/>
      <c r="K80" s="28"/>
      <c r="L80" s="29"/>
      <c r="M80" s="28"/>
      <c r="N80" s="28"/>
      <c r="O80" s="28"/>
      <c r="P80" s="28"/>
      <c r="Q80" s="28"/>
      <c r="R80" s="73"/>
      <c r="S80" s="72"/>
      <c r="T80" s="28"/>
      <c r="U80" s="28"/>
      <c r="V80" s="74"/>
      <c r="W80" s="73"/>
      <c r="X80" s="28"/>
      <c r="Y80" s="28"/>
      <c r="Z80" s="28"/>
      <c r="AA80" s="28"/>
      <c r="AC80" s="15"/>
      <c r="AD80" s="15"/>
      <c r="AE80" s="15"/>
      <c r="AF80" s="15"/>
      <c r="AG80" s="15"/>
      <c r="AH80" s="67"/>
      <c r="AI80" s="67"/>
      <c r="AJ80" s="67"/>
      <c r="AK80" s="67"/>
      <c r="AL80" s="67"/>
      <c r="AM80" s="67"/>
      <c r="AN80" s="67"/>
      <c r="AP80" s="15"/>
      <c r="AQ80" s="15"/>
      <c r="BA80" s="19"/>
      <c r="BB80" s="27"/>
      <c r="BC80" s="20"/>
      <c r="BD80" s="21"/>
      <c r="BE80" s="22"/>
      <c r="BF80" s="23"/>
      <c r="BG80" s="24"/>
      <c r="BH80" s="25"/>
      <c r="BI80" s="24"/>
      <c r="BJ80" s="26"/>
      <c r="BK80" s="15"/>
      <c r="BL80" s="28"/>
    </row>
    <row r="81" spans="1:64" s="38" customFormat="1" x14ac:dyDescent="0.3">
      <c r="A81" s="28"/>
      <c r="B81" s="28"/>
      <c r="C81" s="29"/>
      <c r="D81" s="28"/>
      <c r="E81" s="28"/>
      <c r="F81" s="29"/>
      <c r="G81" s="28"/>
      <c r="H81" s="28"/>
      <c r="I81" s="29"/>
      <c r="J81" s="28"/>
      <c r="K81" s="28"/>
      <c r="L81" s="29"/>
      <c r="M81" s="28"/>
      <c r="N81" s="28"/>
      <c r="O81" s="28"/>
      <c r="P81" s="28"/>
      <c r="Q81" s="28"/>
      <c r="R81" s="73"/>
      <c r="S81" s="72"/>
      <c r="T81" s="28"/>
      <c r="U81" s="28"/>
      <c r="V81" s="28"/>
      <c r="W81" s="28"/>
      <c r="X81" s="28"/>
      <c r="Y81" s="28"/>
      <c r="Z81" s="28"/>
      <c r="AA81" s="28"/>
      <c r="AC81" s="15"/>
      <c r="AD81" s="15"/>
      <c r="AE81" s="15"/>
      <c r="AF81" s="15"/>
      <c r="AG81" s="15"/>
      <c r="AH81" s="67"/>
      <c r="AI81" s="67"/>
      <c r="AJ81" s="67"/>
      <c r="AK81" s="67"/>
      <c r="AL81" s="67"/>
      <c r="AM81" s="67"/>
      <c r="AN81" s="67"/>
      <c r="AP81" s="15"/>
      <c r="AQ81" s="15"/>
      <c r="BA81" s="19"/>
      <c r="BB81" s="27"/>
      <c r="BC81" s="20"/>
      <c r="BD81" s="21"/>
      <c r="BE81" s="22"/>
      <c r="BF81" s="23"/>
      <c r="BG81" s="24"/>
      <c r="BH81" s="25"/>
      <c r="BI81" s="24"/>
      <c r="BJ81" s="26"/>
      <c r="BK81" s="15"/>
      <c r="BL81" s="28"/>
    </row>
    <row r="82" spans="1:64" s="38" customFormat="1" x14ac:dyDescent="0.3">
      <c r="A82" s="28"/>
      <c r="B82" s="28"/>
      <c r="C82" s="29"/>
      <c r="D82" s="28"/>
      <c r="E82" s="28"/>
      <c r="F82" s="29"/>
      <c r="G82" s="28"/>
      <c r="H82" s="28"/>
      <c r="I82" s="29"/>
      <c r="J82" s="28"/>
      <c r="K82" s="28"/>
      <c r="L82" s="29"/>
      <c r="M82" s="28"/>
      <c r="N82" s="28"/>
      <c r="O82" s="28"/>
      <c r="P82" s="28"/>
      <c r="Q82" s="28"/>
      <c r="R82" s="73"/>
      <c r="S82" s="72"/>
      <c r="T82" s="28"/>
      <c r="U82" s="28"/>
      <c r="V82" s="28"/>
      <c r="W82" s="28"/>
      <c r="X82" s="28"/>
      <c r="Y82" s="28"/>
      <c r="Z82" s="28"/>
      <c r="AA82" s="28"/>
      <c r="AC82" s="15"/>
      <c r="AD82" s="15"/>
      <c r="AE82" s="15"/>
      <c r="AF82" s="15"/>
      <c r="AG82" s="15"/>
      <c r="AH82" s="67"/>
      <c r="AI82" s="67"/>
      <c r="AJ82" s="67"/>
      <c r="AK82" s="67"/>
      <c r="AL82" s="67"/>
      <c r="AM82" s="67"/>
      <c r="AN82" s="67"/>
      <c r="AP82" s="15"/>
      <c r="AQ82" s="15"/>
      <c r="BA82" s="19"/>
      <c r="BB82" s="27"/>
      <c r="BC82" s="20"/>
      <c r="BD82" s="21"/>
      <c r="BE82" s="22"/>
      <c r="BF82" s="23"/>
      <c r="BG82" s="24"/>
      <c r="BH82" s="25"/>
      <c r="BI82" s="24"/>
      <c r="BJ82" s="26"/>
      <c r="BK82" s="15"/>
      <c r="BL82" s="28"/>
    </row>
    <row r="83" spans="1:64" s="38" customFormat="1" x14ac:dyDescent="0.3">
      <c r="A83" s="28"/>
      <c r="B83" s="28"/>
      <c r="C83" s="29"/>
      <c r="D83" s="28"/>
      <c r="E83" s="28"/>
      <c r="F83" s="29"/>
      <c r="G83" s="28"/>
      <c r="H83" s="28"/>
      <c r="I83" s="29"/>
      <c r="J83" s="28"/>
      <c r="K83" s="28"/>
      <c r="L83" s="29"/>
      <c r="M83" s="28"/>
      <c r="N83" s="28"/>
      <c r="O83" s="28"/>
      <c r="P83" s="28"/>
      <c r="Q83" s="28"/>
      <c r="R83" s="73"/>
      <c r="S83" s="72"/>
      <c r="T83" s="28"/>
      <c r="U83" s="28"/>
      <c r="V83" s="28"/>
      <c r="W83" s="28"/>
      <c r="X83" s="28"/>
      <c r="Y83" s="28"/>
      <c r="Z83" s="28"/>
      <c r="AA83" s="28"/>
      <c r="AC83" s="15"/>
      <c r="AD83" s="15"/>
      <c r="AE83" s="15"/>
      <c r="AF83" s="15"/>
      <c r="AG83" s="15"/>
      <c r="AH83" s="67"/>
      <c r="AI83" s="67"/>
      <c r="AJ83" s="67"/>
      <c r="AK83" s="67"/>
      <c r="AL83" s="67"/>
      <c r="AM83" s="67"/>
      <c r="AN83" s="67"/>
      <c r="AP83" s="15"/>
      <c r="AQ83" s="15"/>
      <c r="BA83" s="19"/>
      <c r="BB83" s="27"/>
      <c r="BC83" s="20"/>
      <c r="BD83" s="21"/>
      <c r="BE83" s="22"/>
      <c r="BF83" s="23"/>
      <c r="BG83" s="24"/>
      <c r="BH83" s="25"/>
      <c r="BI83" s="24"/>
      <c r="BJ83" s="26"/>
      <c r="BK83" s="15"/>
      <c r="BL83" s="28"/>
    </row>
    <row r="84" spans="1:64" s="38" customFormat="1" x14ac:dyDescent="0.3">
      <c r="A84" s="28"/>
      <c r="B84" s="28"/>
      <c r="C84" s="29"/>
      <c r="D84" s="28"/>
      <c r="E84" s="28"/>
      <c r="F84" s="29"/>
      <c r="G84" s="28"/>
      <c r="H84" s="28"/>
      <c r="I84" s="29"/>
      <c r="J84" s="28"/>
      <c r="K84" s="28"/>
      <c r="L84" s="29"/>
      <c r="M84" s="28"/>
      <c r="N84" s="28"/>
      <c r="O84" s="28"/>
      <c r="P84" s="28"/>
      <c r="Q84" s="28"/>
      <c r="R84" s="73"/>
      <c r="S84" s="72"/>
      <c r="T84" s="28"/>
      <c r="U84" s="28"/>
      <c r="V84" s="28"/>
      <c r="W84" s="28"/>
      <c r="X84" s="28"/>
      <c r="Y84" s="28"/>
      <c r="Z84" s="28"/>
      <c r="AA84" s="28"/>
      <c r="AC84" s="15"/>
      <c r="AD84" s="15"/>
      <c r="AE84" s="15"/>
      <c r="AF84" s="15"/>
      <c r="AG84" s="15"/>
      <c r="AH84" s="67"/>
      <c r="AI84" s="67"/>
      <c r="AJ84" s="67"/>
      <c r="AK84" s="67"/>
      <c r="AL84" s="67"/>
      <c r="AM84" s="67"/>
      <c r="AN84" s="67"/>
      <c r="AP84" s="15"/>
      <c r="AQ84" s="15"/>
      <c r="BA84" s="19"/>
      <c r="BB84" s="27"/>
      <c r="BC84" s="20"/>
      <c r="BD84" s="21"/>
      <c r="BE84" s="22"/>
      <c r="BF84" s="23"/>
      <c r="BG84" s="24"/>
      <c r="BH84" s="25"/>
      <c r="BI84" s="24"/>
      <c r="BJ84" s="26"/>
      <c r="BK84" s="15"/>
      <c r="BL84" s="28"/>
    </row>
    <row r="85" spans="1:64" s="38" customFormat="1" x14ac:dyDescent="0.3">
      <c r="A85" s="28"/>
      <c r="B85" s="28"/>
      <c r="C85" s="29"/>
      <c r="D85" s="28"/>
      <c r="E85" s="28"/>
      <c r="F85" s="29"/>
      <c r="G85" s="28"/>
      <c r="H85" s="28"/>
      <c r="I85" s="29"/>
      <c r="J85" s="28"/>
      <c r="K85" s="28"/>
      <c r="L85" s="29"/>
      <c r="M85" s="28"/>
      <c r="N85" s="28"/>
      <c r="O85" s="28"/>
      <c r="P85" s="28"/>
      <c r="Q85" s="28"/>
      <c r="R85" s="73"/>
      <c r="S85" s="72"/>
      <c r="T85" s="28"/>
      <c r="U85" s="28"/>
      <c r="V85" s="28"/>
      <c r="W85" s="28"/>
      <c r="X85" s="28"/>
      <c r="Y85" s="28"/>
      <c r="Z85" s="28"/>
      <c r="AA85" s="28"/>
      <c r="AC85" s="15"/>
      <c r="AD85" s="15"/>
      <c r="AE85" s="15"/>
      <c r="AF85" s="15"/>
      <c r="AG85" s="15"/>
      <c r="AH85" s="67"/>
      <c r="AI85" s="67"/>
      <c r="AJ85" s="67"/>
      <c r="AK85" s="67"/>
      <c r="AL85" s="67"/>
      <c r="AM85" s="67"/>
      <c r="AN85" s="67"/>
      <c r="AP85" s="15"/>
      <c r="AQ85" s="15"/>
      <c r="BA85" s="19"/>
      <c r="BB85" s="27"/>
      <c r="BC85" s="20"/>
      <c r="BD85" s="21"/>
      <c r="BE85" s="22"/>
      <c r="BF85" s="23"/>
      <c r="BG85" s="24"/>
      <c r="BH85" s="25"/>
      <c r="BI85" s="24"/>
      <c r="BJ85" s="26"/>
      <c r="BK85" s="15"/>
      <c r="BL85" s="28"/>
    </row>
    <row r="86" spans="1:64" s="38" customFormat="1" x14ac:dyDescent="0.3">
      <c r="A86" s="28"/>
      <c r="B86" s="28"/>
      <c r="C86" s="29"/>
      <c r="D86" s="28"/>
      <c r="E86" s="28"/>
      <c r="F86" s="29"/>
      <c r="G86" s="28"/>
      <c r="H86" s="28"/>
      <c r="I86" s="29"/>
      <c r="J86" s="28"/>
      <c r="K86" s="28"/>
      <c r="L86" s="29"/>
      <c r="M86" s="28"/>
      <c r="N86" s="28"/>
      <c r="O86" s="28"/>
      <c r="P86" s="28"/>
      <c r="Q86" s="28"/>
      <c r="R86" s="73"/>
      <c r="S86" s="72"/>
      <c r="T86" s="28"/>
      <c r="U86" s="28"/>
      <c r="V86" s="28"/>
      <c r="W86" s="28"/>
      <c r="X86" s="28"/>
      <c r="Y86" s="28"/>
      <c r="Z86" s="28"/>
      <c r="AA86" s="28"/>
      <c r="AC86" s="15"/>
      <c r="AD86" s="15"/>
      <c r="AE86" s="15"/>
      <c r="AF86" s="15"/>
      <c r="AG86" s="15"/>
      <c r="AH86" s="67"/>
      <c r="AI86" s="67"/>
      <c r="AJ86" s="67"/>
      <c r="AK86" s="67"/>
      <c r="AL86" s="67"/>
      <c r="AM86" s="67"/>
      <c r="AN86" s="67"/>
      <c r="AP86" s="15"/>
      <c r="AQ86" s="15"/>
      <c r="BA86" s="19"/>
      <c r="BB86" s="27"/>
      <c r="BC86" s="20"/>
      <c r="BD86" s="21"/>
      <c r="BE86" s="22"/>
      <c r="BF86" s="23"/>
      <c r="BG86" s="24"/>
      <c r="BH86" s="25"/>
      <c r="BI86" s="24"/>
      <c r="BJ86" s="26"/>
      <c r="BK86" s="15"/>
      <c r="BL86" s="28"/>
    </row>
    <row r="87" spans="1:64" s="38" customFormat="1" x14ac:dyDescent="0.3">
      <c r="A87" s="28"/>
      <c r="B87" s="28"/>
      <c r="C87" s="29"/>
      <c r="D87" s="28"/>
      <c r="E87" s="28"/>
      <c r="F87" s="29"/>
      <c r="G87" s="28"/>
      <c r="H87" s="28"/>
      <c r="I87" s="29"/>
      <c r="J87" s="28"/>
      <c r="K87" s="28"/>
      <c r="L87" s="29"/>
      <c r="M87" s="28"/>
      <c r="N87" s="28"/>
      <c r="O87" s="28"/>
      <c r="P87" s="28"/>
      <c r="Q87" s="28"/>
      <c r="R87" s="73"/>
      <c r="S87" s="72"/>
      <c r="T87" s="28"/>
      <c r="U87" s="28"/>
      <c r="V87" s="28"/>
      <c r="W87" s="28"/>
      <c r="X87" s="28"/>
      <c r="Y87" s="28"/>
      <c r="Z87" s="28"/>
      <c r="AA87" s="28"/>
      <c r="AC87" s="15"/>
      <c r="AD87" s="15"/>
      <c r="AE87" s="15"/>
      <c r="AF87" s="15"/>
      <c r="AG87" s="15"/>
      <c r="AH87" s="67"/>
      <c r="AI87" s="67"/>
      <c r="AJ87" s="67"/>
      <c r="AK87" s="67"/>
      <c r="AL87" s="67"/>
      <c r="AM87" s="67"/>
      <c r="AN87" s="67"/>
      <c r="AP87" s="15"/>
      <c r="AQ87" s="15"/>
      <c r="BA87" s="19"/>
      <c r="BB87" s="27"/>
      <c r="BC87" s="20"/>
      <c r="BD87" s="21"/>
      <c r="BE87" s="22"/>
      <c r="BF87" s="23"/>
      <c r="BG87" s="24"/>
      <c r="BH87" s="25"/>
      <c r="BI87" s="24"/>
      <c r="BJ87" s="26"/>
      <c r="BK87" s="15"/>
      <c r="BL87" s="28"/>
    </row>
    <row r="88" spans="1:64" s="38" customFormat="1" x14ac:dyDescent="0.3">
      <c r="A88" s="28"/>
      <c r="B88" s="28"/>
      <c r="C88" s="29"/>
      <c r="D88" s="28"/>
      <c r="E88" s="28"/>
      <c r="F88" s="29"/>
      <c r="G88" s="28"/>
      <c r="H88" s="28"/>
      <c r="I88" s="29"/>
      <c r="J88" s="28"/>
      <c r="K88" s="28"/>
      <c r="L88" s="29"/>
      <c r="M88" s="28"/>
      <c r="N88" s="28"/>
      <c r="O88" s="28"/>
      <c r="P88" s="28"/>
      <c r="Q88" s="28"/>
      <c r="R88" s="73"/>
      <c r="S88" s="72"/>
      <c r="T88" s="28"/>
      <c r="U88" s="28"/>
      <c r="V88" s="28"/>
      <c r="W88" s="28"/>
      <c r="X88" s="28"/>
      <c r="Y88" s="28"/>
      <c r="Z88" s="28"/>
      <c r="AA88" s="28"/>
      <c r="AC88" s="15"/>
      <c r="AD88" s="15"/>
      <c r="AE88" s="15"/>
      <c r="AF88" s="15"/>
      <c r="AG88" s="15"/>
      <c r="AH88" s="67"/>
      <c r="AI88" s="67"/>
      <c r="AJ88" s="67"/>
      <c r="AK88" s="67"/>
      <c r="AL88" s="67"/>
      <c r="AM88" s="67"/>
      <c r="AN88" s="67"/>
      <c r="AP88" s="15"/>
      <c r="AQ88" s="15"/>
      <c r="BA88" s="19"/>
      <c r="BB88" s="27"/>
      <c r="BC88" s="20"/>
      <c r="BD88" s="21"/>
      <c r="BE88" s="22"/>
      <c r="BF88" s="23"/>
      <c r="BG88" s="24"/>
      <c r="BH88" s="25"/>
      <c r="BI88" s="24"/>
      <c r="BJ88" s="26"/>
      <c r="BK88" s="15"/>
      <c r="BL88" s="28"/>
    </row>
    <row r="89" spans="1:64" s="38" customFormat="1" x14ac:dyDescent="0.3">
      <c r="A89" s="28"/>
      <c r="B89" s="28"/>
      <c r="C89" s="29"/>
      <c r="D89" s="28"/>
      <c r="E89" s="28"/>
      <c r="F89" s="29"/>
      <c r="G89" s="28"/>
      <c r="H89" s="28"/>
      <c r="I89" s="29"/>
      <c r="J89" s="28"/>
      <c r="K89" s="28"/>
      <c r="L89" s="29"/>
      <c r="M89" s="28"/>
      <c r="N89" s="28"/>
      <c r="O89" s="28"/>
      <c r="P89" s="28"/>
      <c r="Q89" s="28"/>
      <c r="R89" s="73"/>
      <c r="S89" s="72"/>
      <c r="T89" s="28"/>
      <c r="U89" s="28"/>
      <c r="V89" s="28"/>
      <c r="W89" s="28"/>
      <c r="X89" s="28"/>
      <c r="Y89" s="28"/>
      <c r="Z89" s="28"/>
      <c r="AA89" s="28"/>
      <c r="AC89" s="15"/>
      <c r="AD89" s="15"/>
      <c r="AE89" s="15"/>
      <c r="AF89" s="15"/>
      <c r="AG89" s="15"/>
      <c r="AH89" s="67"/>
      <c r="AI89" s="67"/>
      <c r="AJ89" s="67"/>
      <c r="AK89" s="67"/>
      <c r="AL89" s="67"/>
      <c r="AM89" s="67"/>
      <c r="AN89" s="67"/>
      <c r="AP89" s="15"/>
      <c r="AQ89" s="15"/>
      <c r="BA89" s="19"/>
      <c r="BB89" s="27"/>
      <c r="BC89" s="20"/>
      <c r="BD89" s="21"/>
      <c r="BE89" s="22"/>
      <c r="BF89" s="23"/>
      <c r="BG89" s="24"/>
      <c r="BH89" s="25"/>
      <c r="BI89" s="24"/>
      <c r="BJ89" s="26"/>
      <c r="BK89" s="15"/>
      <c r="BL89" s="28"/>
    </row>
    <row r="90" spans="1:64" s="38" customFormat="1" x14ac:dyDescent="0.3">
      <c r="A90" s="28"/>
      <c r="B90" s="28"/>
      <c r="C90" s="29"/>
      <c r="D90" s="28"/>
      <c r="E90" s="28"/>
      <c r="F90" s="29"/>
      <c r="G90" s="28"/>
      <c r="H90" s="28"/>
      <c r="I90" s="29"/>
      <c r="J90" s="28"/>
      <c r="K90" s="28"/>
      <c r="L90" s="29"/>
      <c r="M90" s="28"/>
      <c r="N90" s="28"/>
      <c r="O90" s="28"/>
      <c r="P90" s="28"/>
      <c r="Q90" s="28"/>
      <c r="R90" s="73"/>
      <c r="S90" s="72"/>
      <c r="T90" s="28"/>
      <c r="U90" s="28"/>
      <c r="V90" s="28"/>
      <c r="W90" s="28"/>
      <c r="X90" s="28"/>
      <c r="Y90" s="28"/>
      <c r="Z90" s="28"/>
      <c r="AA90" s="28"/>
      <c r="AC90" s="15"/>
      <c r="AD90" s="15"/>
      <c r="AE90" s="15"/>
      <c r="AF90" s="15"/>
      <c r="AG90" s="15"/>
      <c r="AH90" s="67"/>
      <c r="AI90" s="67"/>
      <c r="AJ90" s="67"/>
      <c r="AK90" s="67"/>
      <c r="AL90" s="67"/>
      <c r="AM90" s="67"/>
      <c r="AN90" s="67"/>
      <c r="AP90" s="15"/>
      <c r="AQ90" s="15"/>
      <c r="BA90" s="19"/>
      <c r="BB90" s="27"/>
      <c r="BC90" s="20"/>
      <c r="BD90" s="21"/>
      <c r="BE90" s="22"/>
      <c r="BF90" s="23"/>
      <c r="BG90" s="24"/>
      <c r="BH90" s="25"/>
      <c r="BI90" s="24"/>
      <c r="BJ90" s="26"/>
      <c r="BK90" s="15"/>
      <c r="BL90" s="28"/>
    </row>
    <row r="91" spans="1:64" s="38" customFormat="1" x14ac:dyDescent="0.3">
      <c r="A91" s="28"/>
      <c r="B91" s="28"/>
      <c r="C91" s="29"/>
      <c r="D91" s="28"/>
      <c r="E91" s="28"/>
      <c r="F91" s="29"/>
      <c r="G91" s="28"/>
      <c r="H91" s="28"/>
      <c r="I91" s="29"/>
      <c r="J91" s="28"/>
      <c r="K91" s="28"/>
      <c r="L91" s="29"/>
      <c r="M91" s="28"/>
      <c r="N91" s="28"/>
      <c r="O91" s="28"/>
      <c r="P91" s="28"/>
      <c r="Q91" s="28"/>
      <c r="R91" s="73"/>
      <c r="S91" s="72"/>
      <c r="T91" s="28"/>
      <c r="U91" s="28"/>
      <c r="V91" s="28"/>
      <c r="W91" s="28"/>
      <c r="X91" s="28"/>
      <c r="Y91" s="28"/>
      <c r="Z91" s="28"/>
      <c r="AA91" s="28"/>
      <c r="AC91" s="15"/>
      <c r="AD91" s="15"/>
      <c r="AE91" s="15"/>
      <c r="AF91" s="15"/>
      <c r="AG91" s="15"/>
      <c r="AH91" s="67"/>
      <c r="AI91" s="67"/>
      <c r="AJ91" s="67"/>
      <c r="AK91" s="67"/>
      <c r="AL91" s="67"/>
      <c r="AM91" s="67"/>
      <c r="AN91" s="67"/>
      <c r="AP91" s="15"/>
      <c r="AQ91" s="15"/>
      <c r="BA91" s="19"/>
      <c r="BB91" s="27"/>
      <c r="BC91" s="20"/>
      <c r="BD91" s="21"/>
      <c r="BE91" s="22"/>
      <c r="BF91" s="23"/>
      <c r="BG91" s="24"/>
      <c r="BH91" s="25"/>
      <c r="BI91" s="24"/>
      <c r="BJ91" s="26"/>
      <c r="BK91" s="15"/>
      <c r="BL91" s="28"/>
    </row>
    <row r="92" spans="1:64" s="38" customFormat="1" x14ac:dyDescent="0.3">
      <c r="A92" s="28"/>
      <c r="B92" s="28"/>
      <c r="C92" s="29"/>
      <c r="D92" s="28"/>
      <c r="E92" s="28"/>
      <c r="F92" s="29"/>
      <c r="G92" s="28"/>
      <c r="H92" s="28"/>
      <c r="I92" s="29"/>
      <c r="J92" s="28"/>
      <c r="K92" s="28"/>
      <c r="L92" s="29"/>
      <c r="M92" s="28"/>
      <c r="N92" s="28"/>
      <c r="O92" s="28"/>
      <c r="P92" s="28"/>
      <c r="Q92" s="28"/>
      <c r="R92" s="73"/>
      <c r="S92" s="72"/>
      <c r="T92" s="28"/>
      <c r="U92" s="28"/>
      <c r="V92" s="28"/>
      <c r="W92" s="28"/>
      <c r="X92" s="28"/>
      <c r="Y92" s="28"/>
      <c r="Z92" s="28"/>
      <c r="AA92" s="28"/>
      <c r="AC92" s="15"/>
      <c r="AD92" s="15"/>
      <c r="AE92" s="15"/>
      <c r="AF92" s="15"/>
      <c r="AG92" s="15"/>
      <c r="AH92" s="67"/>
      <c r="AI92" s="67"/>
      <c r="AJ92" s="67"/>
      <c r="AK92" s="67"/>
      <c r="AL92" s="67"/>
      <c r="AM92" s="67"/>
      <c r="AN92" s="67"/>
      <c r="AP92" s="15"/>
      <c r="AQ92" s="15"/>
      <c r="BA92" s="19"/>
      <c r="BB92" s="27"/>
      <c r="BC92" s="20"/>
      <c r="BD92" s="21"/>
      <c r="BE92" s="22"/>
      <c r="BF92" s="23"/>
      <c r="BG92" s="24"/>
      <c r="BH92" s="25"/>
      <c r="BI92" s="24"/>
      <c r="BJ92" s="26"/>
      <c r="BK92" s="15"/>
      <c r="BL92" s="28"/>
    </row>
    <row r="93" spans="1:64" s="38" customFormat="1" x14ac:dyDescent="0.3">
      <c r="A93" s="28"/>
      <c r="B93" s="28"/>
      <c r="C93" s="29"/>
      <c r="D93" s="28"/>
      <c r="E93" s="28"/>
      <c r="F93" s="29"/>
      <c r="G93" s="28"/>
      <c r="H93" s="28"/>
      <c r="I93" s="29"/>
      <c r="J93" s="28"/>
      <c r="K93" s="28"/>
      <c r="L93" s="29"/>
      <c r="M93" s="28"/>
      <c r="N93" s="28"/>
      <c r="O93" s="28"/>
      <c r="P93" s="28"/>
      <c r="Q93" s="28"/>
      <c r="R93" s="73"/>
      <c r="S93" s="72"/>
      <c r="T93" s="28"/>
      <c r="U93" s="28"/>
      <c r="V93" s="28"/>
      <c r="W93" s="28"/>
      <c r="X93" s="28"/>
      <c r="Y93" s="28"/>
      <c r="Z93" s="28"/>
      <c r="AA93" s="28"/>
      <c r="AC93" s="15"/>
      <c r="AD93" s="15"/>
      <c r="AE93" s="15"/>
      <c r="AF93" s="15"/>
      <c r="AG93" s="15"/>
      <c r="AH93" s="67"/>
      <c r="AI93" s="67"/>
      <c r="AJ93" s="67"/>
      <c r="AK93" s="67"/>
      <c r="AL93" s="67"/>
      <c r="AM93" s="67"/>
      <c r="AN93" s="67"/>
      <c r="AP93" s="15"/>
      <c r="AQ93" s="15"/>
      <c r="BA93" s="19"/>
      <c r="BB93" s="27"/>
      <c r="BC93" s="20"/>
      <c r="BD93" s="21"/>
      <c r="BE93" s="22"/>
      <c r="BF93" s="23"/>
      <c r="BG93" s="24"/>
      <c r="BH93" s="25"/>
      <c r="BI93" s="24"/>
      <c r="BJ93" s="26"/>
      <c r="BK93" s="15"/>
      <c r="BL93" s="28"/>
    </row>
    <row r="94" spans="1:64" s="38" customFormat="1" x14ac:dyDescent="0.3">
      <c r="A94" s="28"/>
      <c r="B94" s="28"/>
      <c r="C94" s="29"/>
      <c r="D94" s="28"/>
      <c r="E94" s="28"/>
      <c r="F94" s="29"/>
      <c r="G94" s="28"/>
      <c r="H94" s="28"/>
      <c r="I94" s="29"/>
      <c r="J94" s="28"/>
      <c r="K94" s="28"/>
      <c r="L94" s="29"/>
      <c r="M94" s="28"/>
      <c r="N94" s="28"/>
      <c r="O94" s="28"/>
      <c r="P94" s="28"/>
      <c r="Q94" s="28"/>
      <c r="R94" s="73"/>
      <c r="S94" s="72"/>
      <c r="T94" s="28"/>
      <c r="U94" s="28"/>
      <c r="V94" s="28"/>
      <c r="W94" s="28"/>
      <c r="X94" s="28"/>
      <c r="Y94" s="28"/>
      <c r="Z94" s="28"/>
      <c r="AA94" s="28"/>
      <c r="AC94" s="15"/>
      <c r="AD94" s="15"/>
      <c r="AE94" s="15"/>
      <c r="AF94" s="15"/>
      <c r="AG94" s="15"/>
      <c r="AH94" s="67"/>
      <c r="AI94" s="67"/>
      <c r="AJ94" s="67"/>
      <c r="AK94" s="67"/>
      <c r="AL94" s="67"/>
      <c r="AM94" s="67"/>
      <c r="AN94" s="67"/>
      <c r="AP94" s="15"/>
      <c r="AQ94" s="15"/>
      <c r="BA94" s="19"/>
      <c r="BB94" s="27"/>
      <c r="BC94" s="20"/>
      <c r="BD94" s="21"/>
      <c r="BE94" s="22"/>
      <c r="BF94" s="23"/>
      <c r="BG94" s="24"/>
      <c r="BH94" s="25"/>
      <c r="BI94" s="24"/>
      <c r="BJ94" s="26"/>
      <c r="BK94" s="15"/>
      <c r="BL94" s="28"/>
    </row>
    <row r="95" spans="1:64" s="38" customFormat="1" x14ac:dyDescent="0.3">
      <c r="A95" s="28"/>
      <c r="B95" s="28"/>
      <c r="C95" s="29"/>
      <c r="D95" s="28"/>
      <c r="E95" s="28"/>
      <c r="F95" s="29"/>
      <c r="G95" s="28"/>
      <c r="H95" s="28"/>
      <c r="I95" s="29"/>
      <c r="J95" s="28"/>
      <c r="K95" s="28"/>
      <c r="L95" s="29"/>
      <c r="M95" s="28"/>
      <c r="N95" s="28"/>
      <c r="O95" s="28"/>
      <c r="P95" s="28"/>
      <c r="Q95" s="28"/>
      <c r="R95" s="73"/>
      <c r="S95" s="72"/>
      <c r="T95" s="28"/>
      <c r="U95" s="28"/>
      <c r="V95" s="28"/>
      <c r="W95" s="28"/>
      <c r="X95" s="28"/>
      <c r="Y95" s="28"/>
      <c r="Z95" s="28"/>
      <c r="AA95" s="28"/>
      <c r="AC95" s="15"/>
      <c r="AD95" s="15"/>
      <c r="AE95" s="15"/>
      <c r="AF95" s="15"/>
      <c r="AG95" s="15"/>
      <c r="AH95" s="67"/>
      <c r="AI95" s="67"/>
      <c r="AJ95" s="67"/>
      <c r="AK95" s="67"/>
      <c r="AL95" s="67"/>
      <c r="AM95" s="67"/>
      <c r="AN95" s="67"/>
      <c r="AP95" s="15"/>
      <c r="AQ95" s="15"/>
      <c r="BA95" s="19"/>
      <c r="BB95" s="27"/>
      <c r="BC95" s="20"/>
      <c r="BD95" s="21"/>
      <c r="BE95" s="22"/>
      <c r="BF95" s="23"/>
      <c r="BG95" s="24"/>
      <c r="BH95" s="25"/>
      <c r="BI95" s="24"/>
      <c r="BJ95" s="26"/>
      <c r="BK95" s="15"/>
      <c r="BL95" s="28"/>
    </row>
    <row r="96" spans="1:64" s="38" customFormat="1" x14ac:dyDescent="0.3">
      <c r="A96" s="28"/>
      <c r="B96" s="28"/>
      <c r="C96" s="29"/>
      <c r="D96" s="28"/>
      <c r="E96" s="28"/>
      <c r="F96" s="29"/>
      <c r="G96" s="28"/>
      <c r="H96" s="28"/>
      <c r="I96" s="29"/>
      <c r="J96" s="28"/>
      <c r="K96" s="28"/>
      <c r="L96" s="29"/>
      <c r="M96" s="28"/>
      <c r="N96" s="28"/>
      <c r="O96" s="28"/>
      <c r="P96" s="28"/>
      <c r="Q96" s="28"/>
      <c r="R96" s="73"/>
      <c r="S96" s="72"/>
      <c r="T96" s="28"/>
      <c r="U96" s="28"/>
      <c r="V96" s="28"/>
      <c r="W96" s="28"/>
      <c r="X96" s="28"/>
      <c r="Y96" s="28"/>
      <c r="Z96" s="28"/>
      <c r="AA96" s="28"/>
      <c r="AC96" s="15"/>
      <c r="AD96" s="15"/>
      <c r="AE96" s="15"/>
      <c r="AF96" s="15"/>
      <c r="AG96" s="15"/>
      <c r="AH96" s="67"/>
      <c r="AI96" s="67"/>
      <c r="AJ96" s="67"/>
      <c r="AK96" s="67"/>
      <c r="AL96" s="67"/>
      <c r="AM96" s="67"/>
      <c r="AN96" s="67"/>
      <c r="AP96" s="15"/>
      <c r="AQ96" s="15"/>
      <c r="BA96" s="19"/>
      <c r="BB96" s="27"/>
      <c r="BC96" s="20"/>
      <c r="BD96" s="21"/>
      <c r="BE96" s="22"/>
      <c r="BF96" s="23"/>
      <c r="BG96" s="24"/>
      <c r="BH96" s="25"/>
      <c r="BI96" s="24"/>
      <c r="BJ96" s="26"/>
      <c r="BK96" s="15"/>
      <c r="BL96" s="28"/>
    </row>
    <row r="97" spans="1:64" s="38" customFormat="1" x14ac:dyDescent="0.3">
      <c r="A97" s="28"/>
      <c r="B97" s="28"/>
      <c r="C97" s="29"/>
      <c r="D97" s="28"/>
      <c r="E97" s="28"/>
      <c r="F97" s="29"/>
      <c r="G97" s="28"/>
      <c r="H97" s="28"/>
      <c r="I97" s="29"/>
      <c r="J97" s="28"/>
      <c r="K97" s="28"/>
      <c r="L97" s="29"/>
      <c r="M97" s="28"/>
      <c r="N97" s="28"/>
      <c r="O97" s="28"/>
      <c r="P97" s="28"/>
      <c r="Q97" s="28"/>
      <c r="R97" s="73"/>
      <c r="S97" s="72"/>
      <c r="T97" s="28"/>
      <c r="U97" s="28"/>
      <c r="V97" s="28"/>
      <c r="W97" s="28"/>
      <c r="X97" s="28"/>
      <c r="Y97" s="28"/>
      <c r="Z97" s="28"/>
      <c r="AA97" s="28"/>
      <c r="AC97" s="15"/>
      <c r="AD97" s="15"/>
      <c r="AE97" s="15"/>
      <c r="AF97" s="15"/>
      <c r="AG97" s="15"/>
      <c r="AH97" s="67"/>
      <c r="AI97" s="67"/>
      <c r="AJ97" s="67"/>
      <c r="AK97" s="67"/>
      <c r="AL97" s="67"/>
      <c r="AM97" s="67"/>
      <c r="AN97" s="67"/>
      <c r="AP97" s="15"/>
      <c r="AQ97" s="15"/>
      <c r="BA97" s="19"/>
      <c r="BB97" s="27"/>
      <c r="BC97" s="20"/>
      <c r="BD97" s="21"/>
      <c r="BE97" s="22"/>
      <c r="BF97" s="23"/>
      <c r="BG97" s="24"/>
      <c r="BH97" s="25"/>
      <c r="BI97" s="24"/>
      <c r="BJ97" s="26"/>
      <c r="BK97" s="15"/>
      <c r="BL97" s="28"/>
    </row>
    <row r="98" spans="1:64" s="38" customFormat="1" x14ac:dyDescent="0.3">
      <c r="A98" s="28"/>
      <c r="B98" s="28"/>
      <c r="C98" s="29"/>
      <c r="D98" s="28"/>
      <c r="E98" s="28"/>
      <c r="F98" s="29"/>
      <c r="G98" s="28"/>
      <c r="H98" s="28"/>
      <c r="I98" s="29"/>
      <c r="J98" s="28"/>
      <c r="K98" s="28"/>
      <c r="L98" s="29"/>
      <c r="M98" s="28"/>
      <c r="N98" s="28"/>
      <c r="O98" s="28"/>
      <c r="P98" s="28"/>
      <c r="Q98" s="28"/>
      <c r="R98" s="73"/>
      <c r="S98" s="72"/>
      <c r="T98" s="28"/>
      <c r="U98" s="28"/>
      <c r="V98" s="28"/>
      <c r="W98" s="28"/>
      <c r="X98" s="28"/>
      <c r="Y98" s="28"/>
      <c r="Z98" s="28"/>
      <c r="AA98" s="28"/>
      <c r="AC98" s="15"/>
      <c r="AD98" s="15"/>
      <c r="AE98" s="15"/>
      <c r="AF98" s="15"/>
      <c r="AG98" s="15"/>
      <c r="AH98" s="67"/>
      <c r="AI98" s="67"/>
      <c r="AJ98" s="67"/>
      <c r="AK98" s="67"/>
      <c r="AL98" s="67"/>
      <c r="AM98" s="67"/>
      <c r="AN98" s="67"/>
      <c r="AP98" s="15"/>
      <c r="AQ98" s="15"/>
      <c r="BA98" s="19"/>
      <c r="BB98" s="27"/>
      <c r="BC98" s="20"/>
      <c r="BD98" s="21"/>
      <c r="BE98" s="22"/>
      <c r="BF98" s="23"/>
      <c r="BG98" s="24"/>
      <c r="BH98" s="25"/>
      <c r="BI98" s="24"/>
      <c r="BJ98" s="26"/>
      <c r="BK98" s="15"/>
      <c r="BL98" s="28"/>
    </row>
    <row r="99" spans="1:64" s="38" customFormat="1" x14ac:dyDescent="0.3">
      <c r="A99" s="28"/>
      <c r="B99" s="28"/>
      <c r="C99" s="29"/>
      <c r="D99" s="28"/>
      <c r="E99" s="28"/>
      <c r="F99" s="29"/>
      <c r="G99" s="28"/>
      <c r="H99" s="28"/>
      <c r="I99" s="29"/>
      <c r="J99" s="28"/>
      <c r="K99" s="28"/>
      <c r="L99" s="29"/>
      <c r="M99" s="28"/>
      <c r="N99" s="28"/>
      <c r="O99" s="28"/>
      <c r="P99" s="28"/>
      <c r="Q99" s="28"/>
      <c r="R99" s="73"/>
      <c r="S99" s="72"/>
      <c r="T99" s="28"/>
      <c r="U99" s="28"/>
      <c r="V99" s="28"/>
      <c r="W99" s="28"/>
      <c r="X99" s="28"/>
      <c r="Y99" s="28"/>
      <c r="Z99" s="28"/>
      <c r="AA99" s="28"/>
      <c r="AC99" s="15"/>
      <c r="AD99" s="15"/>
      <c r="AE99" s="15"/>
      <c r="AF99" s="15"/>
      <c r="AG99" s="15"/>
      <c r="AH99" s="67"/>
      <c r="AI99" s="67"/>
      <c r="AJ99" s="67"/>
      <c r="AK99" s="67"/>
      <c r="AL99" s="67"/>
      <c r="AM99" s="67"/>
      <c r="AN99" s="67"/>
      <c r="AP99" s="15"/>
      <c r="AQ99" s="15"/>
      <c r="BA99" s="19"/>
      <c r="BB99" s="27"/>
      <c r="BC99" s="20"/>
      <c r="BD99" s="21"/>
      <c r="BE99" s="22"/>
      <c r="BF99" s="23"/>
      <c r="BG99" s="24"/>
      <c r="BH99" s="25"/>
      <c r="BI99" s="24"/>
      <c r="BJ99" s="26"/>
      <c r="BK99" s="15"/>
      <c r="BL99" s="28"/>
    </row>
    <row r="100" spans="1:64" s="38" customFormat="1" x14ac:dyDescent="0.3">
      <c r="A100" s="28"/>
      <c r="B100" s="28"/>
      <c r="C100" s="29"/>
      <c r="D100" s="28"/>
      <c r="E100" s="28"/>
      <c r="F100" s="29"/>
      <c r="G100" s="28"/>
      <c r="H100" s="28"/>
      <c r="I100" s="29"/>
      <c r="J100" s="28"/>
      <c r="K100" s="28"/>
      <c r="L100" s="29"/>
      <c r="M100" s="28"/>
      <c r="N100" s="28"/>
      <c r="O100" s="28"/>
      <c r="P100" s="15"/>
      <c r="Q100" s="15"/>
      <c r="R100" s="15"/>
      <c r="S100" s="15"/>
      <c r="T100" s="15"/>
      <c r="U100" s="15"/>
      <c r="V100" s="15"/>
      <c r="W100" s="15"/>
      <c r="X100" s="15"/>
      <c r="Y100" s="28"/>
      <c r="Z100" s="28"/>
      <c r="AA100" s="28"/>
      <c r="AC100" s="15"/>
      <c r="AD100" s="15"/>
      <c r="AE100" s="15"/>
      <c r="AF100" s="15"/>
      <c r="AG100" s="15"/>
      <c r="AH100" s="67"/>
      <c r="AI100" s="67"/>
      <c r="AJ100" s="67"/>
      <c r="AK100" s="67"/>
      <c r="AL100" s="67"/>
      <c r="AM100" s="67"/>
      <c r="AN100" s="67"/>
      <c r="AP100" s="15"/>
      <c r="AQ100" s="15"/>
      <c r="BA100" s="19"/>
      <c r="BB100" s="27"/>
      <c r="BC100" s="20"/>
      <c r="BD100" s="21"/>
      <c r="BE100" s="22"/>
      <c r="BF100" s="23"/>
      <c r="BG100" s="24"/>
      <c r="BH100" s="25"/>
      <c r="BI100" s="24"/>
      <c r="BJ100" s="26"/>
      <c r="BK100" s="15"/>
      <c r="BL100" s="28"/>
    </row>
    <row r="101" spans="1:64" s="38" customFormat="1" x14ac:dyDescent="0.3">
      <c r="A101" s="28"/>
      <c r="B101" s="28"/>
      <c r="C101" s="29"/>
      <c r="D101" s="28"/>
      <c r="E101" s="28"/>
      <c r="F101" s="29"/>
      <c r="G101" s="28"/>
      <c r="H101" s="28"/>
      <c r="I101" s="29"/>
      <c r="J101" s="28"/>
      <c r="K101" s="28"/>
      <c r="L101" s="29"/>
      <c r="M101" s="28"/>
      <c r="N101" s="28"/>
      <c r="O101" s="28"/>
      <c r="P101" s="15"/>
      <c r="Q101" s="15"/>
      <c r="R101" s="15"/>
      <c r="S101" s="15"/>
      <c r="T101" s="15"/>
      <c r="U101" s="15"/>
      <c r="V101" s="15"/>
      <c r="W101" s="15"/>
      <c r="X101" s="15"/>
      <c r="Y101" s="28"/>
      <c r="Z101" s="28"/>
      <c r="AA101" s="28"/>
      <c r="AC101" s="15"/>
      <c r="AD101" s="15"/>
      <c r="AE101" s="15"/>
      <c r="AF101" s="15"/>
      <c r="AG101" s="15"/>
      <c r="AH101" s="67"/>
      <c r="AI101" s="67"/>
      <c r="AJ101" s="67"/>
      <c r="AK101" s="67"/>
      <c r="AL101" s="67"/>
      <c r="AM101" s="67"/>
      <c r="AN101" s="67"/>
      <c r="AP101" s="15"/>
      <c r="AQ101" s="15"/>
      <c r="BA101" s="19"/>
      <c r="BB101" s="27"/>
      <c r="BC101" s="20"/>
      <c r="BD101" s="21"/>
      <c r="BE101" s="22"/>
      <c r="BF101" s="23"/>
      <c r="BG101" s="24"/>
      <c r="BH101" s="25"/>
      <c r="BI101" s="24"/>
      <c r="BJ101" s="26"/>
      <c r="BK101" s="15"/>
      <c r="BL101" s="28"/>
    </row>
    <row r="102" spans="1:64" s="38" customFormat="1" x14ac:dyDescent="0.3">
      <c r="A102" s="28"/>
      <c r="B102" s="28"/>
      <c r="C102" s="29"/>
      <c r="D102" s="28"/>
      <c r="E102" s="28"/>
      <c r="F102" s="29"/>
      <c r="G102" s="28"/>
      <c r="H102" s="28"/>
      <c r="I102" s="29"/>
      <c r="J102" s="28"/>
      <c r="K102" s="28"/>
      <c r="L102" s="29"/>
      <c r="M102" s="28"/>
      <c r="N102" s="28"/>
      <c r="O102" s="28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28"/>
      <c r="AC102" s="15"/>
      <c r="AD102" s="15"/>
      <c r="AE102" s="15"/>
      <c r="AF102" s="15"/>
      <c r="AG102" s="15"/>
      <c r="AH102" s="67"/>
      <c r="AI102" s="67"/>
      <c r="AJ102" s="67"/>
      <c r="AK102" s="67"/>
      <c r="AL102" s="67"/>
      <c r="AM102" s="67"/>
      <c r="AN102" s="67"/>
      <c r="AP102" s="15"/>
      <c r="AQ102" s="15"/>
      <c r="BA102" s="19"/>
      <c r="BB102" s="27"/>
      <c r="BC102" s="20"/>
      <c r="BD102" s="21"/>
      <c r="BE102" s="22"/>
      <c r="BF102" s="23"/>
      <c r="BG102" s="24"/>
      <c r="BH102" s="25"/>
      <c r="BI102" s="24"/>
      <c r="BJ102" s="26"/>
      <c r="BK102" s="15"/>
      <c r="BL102" s="28"/>
    </row>
    <row r="103" spans="1:64" s="38" customFormat="1" x14ac:dyDescent="0.3">
      <c r="A103" s="28"/>
      <c r="B103" s="28"/>
      <c r="C103" s="29"/>
      <c r="D103" s="28"/>
      <c r="E103" s="28"/>
      <c r="F103" s="29"/>
      <c r="G103" s="28"/>
      <c r="H103" s="28"/>
      <c r="I103" s="29"/>
      <c r="J103" s="28"/>
      <c r="K103" s="28"/>
      <c r="L103" s="29"/>
      <c r="M103" s="28"/>
      <c r="N103" s="28"/>
      <c r="O103" s="28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28"/>
      <c r="AC103" s="15"/>
      <c r="AD103" s="15"/>
      <c r="AE103" s="15"/>
      <c r="AF103" s="15"/>
      <c r="AG103" s="15"/>
      <c r="AH103" s="67"/>
      <c r="AI103" s="67"/>
      <c r="AJ103" s="67"/>
      <c r="AK103" s="67"/>
      <c r="AL103" s="67"/>
      <c r="AM103" s="67"/>
      <c r="AN103" s="67"/>
      <c r="AP103" s="15"/>
      <c r="AQ103" s="15"/>
      <c r="BA103" s="19"/>
      <c r="BB103" s="27"/>
      <c r="BC103" s="20"/>
      <c r="BD103" s="21"/>
      <c r="BE103" s="22"/>
      <c r="BF103" s="23"/>
      <c r="BG103" s="24"/>
      <c r="BH103" s="25"/>
      <c r="BI103" s="24"/>
      <c r="BJ103" s="26"/>
      <c r="BK103" s="15"/>
      <c r="BL103" s="28"/>
    </row>
    <row r="104" spans="1:64" s="38" customFormat="1" x14ac:dyDescent="0.3">
      <c r="A104" s="28"/>
      <c r="B104" s="28"/>
      <c r="C104" s="29"/>
      <c r="D104" s="28"/>
      <c r="E104" s="28"/>
      <c r="F104" s="29"/>
      <c r="G104" s="28"/>
      <c r="H104" s="28"/>
      <c r="I104" s="29"/>
      <c r="J104" s="28"/>
      <c r="K104" s="28"/>
      <c r="L104" s="29"/>
      <c r="M104" s="28"/>
      <c r="N104" s="28"/>
      <c r="O104" s="28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28"/>
      <c r="AC104" s="15"/>
      <c r="AD104" s="15"/>
      <c r="AE104" s="15"/>
      <c r="AF104" s="15"/>
      <c r="AG104" s="15"/>
      <c r="AH104" s="67"/>
      <c r="AI104" s="67"/>
      <c r="AJ104" s="67"/>
      <c r="AK104" s="67"/>
      <c r="AL104" s="67"/>
      <c r="AM104" s="67"/>
      <c r="AN104" s="67"/>
      <c r="AP104" s="15"/>
      <c r="AQ104" s="15"/>
      <c r="BA104" s="19"/>
      <c r="BB104" s="27"/>
      <c r="BC104" s="20"/>
      <c r="BD104" s="21"/>
      <c r="BE104" s="22"/>
      <c r="BF104" s="23"/>
      <c r="BG104" s="24"/>
      <c r="BH104" s="25"/>
      <c r="BI104" s="24"/>
      <c r="BJ104" s="26"/>
      <c r="BK104" s="15"/>
      <c r="BL104" s="28"/>
    </row>
    <row r="105" spans="1:64" s="38" customFormat="1" x14ac:dyDescent="0.3">
      <c r="A105" s="28"/>
      <c r="B105" s="28"/>
      <c r="C105" s="29"/>
      <c r="D105" s="28"/>
      <c r="E105" s="28"/>
      <c r="F105" s="29"/>
      <c r="G105" s="28"/>
      <c r="H105" s="28"/>
      <c r="I105" s="29"/>
      <c r="J105" s="28"/>
      <c r="K105" s="28"/>
      <c r="L105" s="29"/>
      <c r="M105" s="28"/>
      <c r="N105" s="28"/>
      <c r="O105" s="28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28"/>
      <c r="AC105" s="15"/>
      <c r="AD105" s="15"/>
      <c r="AE105" s="15"/>
      <c r="AF105" s="15"/>
      <c r="AG105" s="15"/>
      <c r="AH105" s="67"/>
      <c r="AI105" s="67"/>
      <c r="AJ105" s="67"/>
      <c r="AK105" s="67"/>
      <c r="AL105" s="67"/>
      <c r="AM105" s="67"/>
      <c r="AN105" s="67"/>
      <c r="AP105" s="15"/>
      <c r="AQ105" s="15"/>
      <c r="BA105" s="19"/>
      <c r="BB105" s="27"/>
      <c r="BC105" s="20"/>
      <c r="BD105" s="21"/>
      <c r="BE105" s="22"/>
      <c r="BF105" s="23"/>
      <c r="BG105" s="24"/>
      <c r="BH105" s="25"/>
      <c r="BI105" s="24"/>
      <c r="BJ105" s="26"/>
      <c r="BK105" s="15"/>
      <c r="BL105" s="28"/>
    </row>
    <row r="106" spans="1:64" s="38" customFormat="1" x14ac:dyDescent="0.3">
      <c r="A106" s="28"/>
      <c r="B106" s="28"/>
      <c r="C106" s="29"/>
      <c r="D106" s="28"/>
      <c r="E106" s="28"/>
      <c r="F106" s="29"/>
      <c r="G106" s="28"/>
      <c r="H106" s="28"/>
      <c r="I106" s="29"/>
      <c r="J106" s="28"/>
      <c r="K106" s="28"/>
      <c r="L106" s="29"/>
      <c r="M106" s="28"/>
      <c r="N106" s="28"/>
      <c r="O106" s="28"/>
      <c r="AA106" s="28"/>
      <c r="AC106" s="15"/>
      <c r="AD106" s="15"/>
      <c r="AE106" s="15"/>
      <c r="AF106" s="15"/>
      <c r="AG106" s="15"/>
      <c r="AH106" s="67"/>
      <c r="AI106" s="67"/>
      <c r="AJ106" s="67"/>
      <c r="AK106" s="67"/>
      <c r="AL106" s="67"/>
      <c r="AM106" s="67"/>
      <c r="AN106" s="67"/>
      <c r="AP106" s="15"/>
      <c r="AQ106" s="15"/>
      <c r="BA106" s="19"/>
      <c r="BB106" s="27"/>
      <c r="BC106" s="20"/>
      <c r="BD106" s="21"/>
      <c r="BE106" s="22"/>
      <c r="BF106" s="23"/>
      <c r="BG106" s="24"/>
      <c r="BH106" s="25"/>
      <c r="BI106" s="24"/>
      <c r="BJ106" s="26"/>
      <c r="BK106" s="15"/>
      <c r="BL106" s="28"/>
    </row>
    <row r="107" spans="1:64" s="38" customFormat="1" x14ac:dyDescent="0.3">
      <c r="A107" s="28"/>
      <c r="B107" s="28"/>
      <c r="C107" s="29"/>
      <c r="D107" s="28"/>
      <c r="E107" s="28"/>
      <c r="F107" s="29"/>
      <c r="G107" s="28"/>
      <c r="H107" s="28"/>
      <c r="I107" s="29"/>
      <c r="J107" s="28"/>
      <c r="K107" s="28"/>
      <c r="L107" s="29"/>
      <c r="M107" s="28"/>
      <c r="N107" s="28"/>
      <c r="O107" s="28"/>
      <c r="AA107" s="28"/>
      <c r="AC107" s="15"/>
      <c r="AD107" s="15"/>
      <c r="AE107" s="15"/>
      <c r="AF107" s="15"/>
      <c r="AG107" s="15"/>
      <c r="AH107" s="67"/>
      <c r="AI107" s="67"/>
      <c r="AJ107" s="67"/>
      <c r="AK107" s="67"/>
      <c r="AL107" s="67"/>
      <c r="AM107" s="67"/>
      <c r="AN107" s="67"/>
      <c r="AP107" s="15"/>
      <c r="AQ107" s="15"/>
      <c r="BA107" s="19"/>
      <c r="BB107" s="27"/>
      <c r="BC107" s="20"/>
      <c r="BD107" s="21"/>
      <c r="BE107" s="22"/>
      <c r="BF107" s="23"/>
      <c r="BG107" s="24"/>
      <c r="BH107" s="25"/>
      <c r="BI107" s="24"/>
      <c r="BJ107" s="26"/>
      <c r="BK107" s="15"/>
      <c r="BL107" s="28"/>
    </row>
    <row r="108" spans="1:64" s="38" customFormat="1" x14ac:dyDescent="0.3">
      <c r="A108" s="28"/>
      <c r="B108" s="28"/>
      <c r="C108" s="29"/>
      <c r="D108" s="28"/>
      <c r="E108" s="28"/>
      <c r="F108" s="29"/>
      <c r="G108" s="28"/>
      <c r="H108" s="28"/>
      <c r="I108" s="29"/>
      <c r="J108" s="28"/>
      <c r="K108" s="28"/>
      <c r="L108" s="29"/>
      <c r="M108" s="28"/>
      <c r="N108" s="28"/>
      <c r="O108" s="28"/>
      <c r="AA108" s="28"/>
      <c r="AC108" s="15"/>
      <c r="AD108" s="15"/>
      <c r="AE108" s="15"/>
      <c r="AF108" s="15"/>
      <c r="AG108" s="15"/>
      <c r="AH108" s="67"/>
      <c r="AI108" s="67"/>
      <c r="AJ108" s="67"/>
      <c r="AK108" s="67"/>
      <c r="AL108" s="67"/>
      <c r="AM108" s="67"/>
      <c r="AN108" s="67"/>
      <c r="AP108" s="15"/>
      <c r="AQ108" s="15"/>
      <c r="BA108" s="19"/>
      <c r="BB108" s="27"/>
      <c r="BC108" s="20"/>
      <c r="BD108" s="21"/>
      <c r="BE108" s="22"/>
      <c r="BF108" s="23"/>
      <c r="BG108" s="24"/>
      <c r="BH108" s="25"/>
      <c r="BI108" s="24"/>
      <c r="BJ108" s="26"/>
      <c r="BK108" s="15"/>
      <c r="BL108" s="28"/>
    </row>
    <row r="109" spans="1:64" s="38" customFormat="1" x14ac:dyDescent="0.3">
      <c r="A109" s="28"/>
      <c r="B109" s="28"/>
      <c r="C109" s="29"/>
      <c r="D109" s="28"/>
      <c r="E109" s="28"/>
      <c r="F109" s="29"/>
      <c r="G109" s="28"/>
      <c r="H109" s="28"/>
      <c r="I109" s="29"/>
      <c r="J109" s="28"/>
      <c r="K109" s="28"/>
      <c r="L109" s="29"/>
      <c r="M109" s="28"/>
      <c r="N109" s="28"/>
      <c r="O109" s="28"/>
      <c r="AA109" s="28"/>
      <c r="AC109" s="15"/>
      <c r="AD109" s="15"/>
      <c r="AE109" s="15"/>
      <c r="AF109" s="15"/>
      <c r="AG109" s="15"/>
      <c r="AH109" s="67"/>
      <c r="AI109" s="67"/>
      <c r="AJ109" s="67"/>
      <c r="AK109" s="67"/>
      <c r="AL109" s="67"/>
      <c r="AM109" s="67"/>
      <c r="AN109" s="67"/>
      <c r="AP109" s="15"/>
      <c r="AQ109" s="15"/>
      <c r="BA109" s="19"/>
      <c r="BB109" s="27"/>
      <c r="BC109" s="20"/>
      <c r="BD109" s="21"/>
      <c r="BE109" s="22"/>
      <c r="BF109" s="23"/>
      <c r="BG109" s="24"/>
      <c r="BH109" s="25"/>
      <c r="BI109" s="24"/>
      <c r="BJ109" s="26"/>
      <c r="BK109" s="15"/>
      <c r="BL109" s="28"/>
    </row>
    <row r="110" spans="1:64" s="38" customFormat="1" x14ac:dyDescent="0.3">
      <c r="A110" s="28"/>
      <c r="B110" s="28"/>
      <c r="C110" s="29"/>
      <c r="D110" s="28"/>
      <c r="E110" s="28"/>
      <c r="F110" s="29"/>
      <c r="G110" s="28"/>
      <c r="H110" s="28"/>
      <c r="I110" s="29"/>
      <c r="J110" s="28"/>
      <c r="K110" s="28"/>
      <c r="L110" s="29"/>
      <c r="M110" s="28"/>
      <c r="N110" s="28"/>
      <c r="O110" s="28"/>
      <c r="AA110" s="28"/>
      <c r="AC110" s="15"/>
      <c r="AD110" s="15"/>
      <c r="AE110" s="15"/>
      <c r="AF110" s="15"/>
      <c r="AG110" s="15"/>
      <c r="AH110" s="67"/>
      <c r="AI110" s="67"/>
      <c r="AJ110" s="67"/>
      <c r="AK110" s="67"/>
      <c r="AL110" s="67"/>
      <c r="AM110" s="67"/>
      <c r="AN110" s="67"/>
      <c r="AP110" s="15"/>
      <c r="AQ110" s="15"/>
      <c r="BA110" s="19"/>
      <c r="BB110" s="27"/>
      <c r="BC110" s="20"/>
      <c r="BD110" s="21"/>
      <c r="BE110" s="22"/>
      <c r="BF110" s="23"/>
      <c r="BG110" s="24"/>
      <c r="BH110" s="25"/>
      <c r="BI110" s="24"/>
      <c r="BJ110" s="26"/>
      <c r="BK110" s="15"/>
      <c r="BL110" s="28"/>
    </row>
    <row r="111" spans="1:64" s="38" customFormat="1" x14ac:dyDescent="0.3">
      <c r="A111" s="28"/>
      <c r="B111" s="28"/>
      <c r="C111" s="29"/>
      <c r="D111" s="28"/>
      <c r="E111" s="28"/>
      <c r="F111" s="29"/>
      <c r="G111" s="28"/>
      <c r="H111" s="28"/>
      <c r="I111" s="29"/>
      <c r="J111" s="28"/>
      <c r="K111" s="28"/>
      <c r="L111" s="29"/>
      <c r="M111" s="28"/>
      <c r="N111" s="28"/>
      <c r="O111" s="28"/>
      <c r="AA111" s="28"/>
      <c r="AC111" s="15"/>
      <c r="AD111" s="15"/>
      <c r="AE111" s="15"/>
      <c r="AF111" s="15"/>
      <c r="AG111" s="15"/>
      <c r="AH111" s="67"/>
      <c r="AI111" s="67"/>
      <c r="AJ111" s="67"/>
      <c r="AK111" s="67"/>
      <c r="AL111" s="67"/>
      <c r="AM111" s="67"/>
      <c r="AN111" s="67"/>
      <c r="AP111" s="15"/>
      <c r="AQ111" s="15"/>
      <c r="BA111" s="19"/>
      <c r="BB111" s="27"/>
      <c r="BC111" s="20"/>
      <c r="BD111" s="21"/>
      <c r="BE111" s="22"/>
      <c r="BF111" s="23"/>
      <c r="BG111" s="24"/>
      <c r="BH111" s="25"/>
      <c r="BI111" s="24"/>
      <c r="BJ111" s="26"/>
      <c r="BK111" s="15"/>
      <c r="BL111" s="28"/>
    </row>
    <row r="112" spans="1:64" s="38" customFormat="1" x14ac:dyDescent="0.3">
      <c r="A112" s="28"/>
      <c r="B112" s="28"/>
      <c r="C112" s="29"/>
      <c r="D112" s="28"/>
      <c r="E112" s="28"/>
      <c r="F112" s="29"/>
      <c r="G112" s="28"/>
      <c r="H112" s="28"/>
      <c r="I112" s="29"/>
      <c r="J112" s="28"/>
      <c r="K112" s="28"/>
      <c r="L112" s="29"/>
      <c r="M112" s="28"/>
      <c r="N112" s="28"/>
      <c r="O112" s="28"/>
      <c r="AA112" s="28"/>
      <c r="AC112" s="15"/>
      <c r="AD112" s="15"/>
      <c r="AE112" s="15"/>
      <c r="AF112" s="15"/>
      <c r="AG112" s="15"/>
      <c r="AH112" s="67"/>
      <c r="AI112" s="67"/>
      <c r="AJ112" s="67"/>
      <c r="AK112" s="67"/>
      <c r="AL112" s="67"/>
      <c r="AM112" s="67"/>
      <c r="AN112" s="67"/>
      <c r="AP112" s="15"/>
      <c r="AQ112" s="15"/>
      <c r="BA112" s="19"/>
    </row>
    <row r="113" spans="1:53" s="38" customFormat="1" x14ac:dyDescent="0.3">
      <c r="A113" s="28"/>
      <c r="B113" s="28"/>
      <c r="C113" s="29"/>
      <c r="D113" s="28"/>
      <c r="E113" s="28"/>
      <c r="F113" s="29"/>
      <c r="G113" s="28"/>
      <c r="H113" s="28"/>
      <c r="I113" s="29"/>
      <c r="J113" s="28"/>
      <c r="K113" s="28"/>
      <c r="L113" s="29"/>
      <c r="M113" s="28"/>
      <c r="N113" s="28"/>
      <c r="O113" s="28"/>
      <c r="AA113" s="28"/>
      <c r="AC113" s="15"/>
      <c r="AD113" s="15"/>
      <c r="AE113" s="15"/>
      <c r="AF113" s="15"/>
      <c r="AG113" s="15"/>
      <c r="AH113" s="67"/>
      <c r="AI113" s="67"/>
      <c r="AJ113" s="67"/>
      <c r="AK113" s="67"/>
      <c r="AL113" s="67"/>
      <c r="AM113" s="67"/>
      <c r="AN113" s="67"/>
      <c r="AP113" s="15"/>
      <c r="AQ113" s="15"/>
      <c r="BA113" s="19"/>
    </row>
    <row r="114" spans="1:53" s="38" customFormat="1" x14ac:dyDescent="0.3">
      <c r="A114" s="28"/>
      <c r="B114" s="28"/>
      <c r="C114" s="29"/>
      <c r="D114" s="28"/>
      <c r="E114" s="28"/>
      <c r="F114" s="29"/>
      <c r="G114" s="28"/>
      <c r="H114" s="28"/>
      <c r="I114" s="29"/>
      <c r="J114" s="28"/>
      <c r="K114" s="28"/>
      <c r="L114" s="29"/>
      <c r="M114" s="28"/>
      <c r="N114" s="28"/>
      <c r="O114" s="28"/>
      <c r="AA114" s="28"/>
      <c r="AC114" s="15"/>
      <c r="AD114" s="15"/>
      <c r="AE114" s="15"/>
      <c r="AF114" s="15"/>
      <c r="AG114" s="15"/>
      <c r="AH114" s="67"/>
      <c r="AI114" s="67"/>
      <c r="AJ114" s="67"/>
      <c r="AK114" s="67"/>
      <c r="AL114" s="67"/>
      <c r="AM114" s="67"/>
      <c r="AN114" s="67"/>
      <c r="AP114" s="15"/>
      <c r="AQ114" s="15"/>
      <c r="BA114" s="19"/>
    </row>
    <row r="115" spans="1:53" s="38" customFormat="1" x14ac:dyDescent="0.3">
      <c r="A115" s="28"/>
      <c r="B115" s="28"/>
      <c r="C115" s="29"/>
      <c r="D115" s="28"/>
      <c r="E115" s="28"/>
      <c r="F115" s="29"/>
      <c r="G115" s="28"/>
      <c r="H115" s="28"/>
      <c r="I115" s="29"/>
      <c r="J115" s="28"/>
      <c r="K115" s="28"/>
      <c r="L115" s="29"/>
      <c r="M115" s="28"/>
      <c r="N115" s="28"/>
      <c r="O115" s="28"/>
      <c r="AA115" s="28"/>
      <c r="AC115" s="15"/>
      <c r="AD115" s="15"/>
      <c r="AE115" s="15"/>
      <c r="AF115" s="15"/>
      <c r="AG115" s="15"/>
      <c r="AH115" s="67"/>
      <c r="AI115" s="67"/>
      <c r="AJ115" s="67"/>
      <c r="AK115" s="67"/>
      <c r="AL115" s="67"/>
      <c r="AM115" s="67"/>
      <c r="AN115" s="67"/>
      <c r="AP115" s="15"/>
      <c r="AQ115" s="15"/>
      <c r="BA115" s="19"/>
    </row>
    <row r="116" spans="1:53" s="38" customFormat="1" x14ac:dyDescent="0.3">
      <c r="A116" s="28"/>
      <c r="B116" s="28"/>
      <c r="C116" s="29"/>
      <c r="D116" s="28"/>
      <c r="E116" s="28"/>
      <c r="F116" s="29"/>
      <c r="G116" s="28"/>
      <c r="H116" s="28"/>
      <c r="I116" s="29"/>
      <c r="J116" s="28"/>
      <c r="K116" s="28"/>
      <c r="L116" s="29"/>
      <c r="M116" s="28"/>
      <c r="N116" s="28"/>
      <c r="O116" s="28"/>
      <c r="AA116" s="28"/>
      <c r="AC116" s="15"/>
      <c r="AD116" s="15"/>
      <c r="AE116" s="15"/>
      <c r="AF116" s="15"/>
      <c r="AG116" s="15"/>
      <c r="AH116" s="67"/>
      <c r="AI116" s="67"/>
      <c r="AJ116" s="67"/>
      <c r="AK116" s="67"/>
      <c r="AL116" s="67"/>
      <c r="AM116" s="67"/>
      <c r="AN116" s="67"/>
      <c r="AP116" s="15"/>
      <c r="AQ116" s="15"/>
      <c r="BA116" s="19"/>
    </row>
    <row r="117" spans="1:53" s="38" customFormat="1" x14ac:dyDescent="0.3">
      <c r="A117" s="28"/>
      <c r="B117" s="28"/>
      <c r="C117" s="29"/>
      <c r="D117" s="28"/>
      <c r="E117" s="28"/>
      <c r="F117" s="29"/>
      <c r="G117" s="28"/>
      <c r="H117" s="28"/>
      <c r="I117" s="29"/>
      <c r="J117" s="28"/>
      <c r="K117" s="28"/>
      <c r="L117" s="29"/>
      <c r="M117" s="28"/>
      <c r="N117" s="28"/>
      <c r="O117" s="28"/>
      <c r="AA117" s="28"/>
      <c r="AC117" s="15"/>
      <c r="AD117" s="15"/>
      <c r="AE117" s="15"/>
      <c r="AF117" s="15"/>
      <c r="AG117" s="15"/>
      <c r="AH117" s="67"/>
      <c r="AI117" s="67"/>
      <c r="AJ117" s="67"/>
      <c r="AK117" s="67"/>
      <c r="AL117" s="67"/>
      <c r="AM117" s="67"/>
      <c r="AN117" s="67"/>
      <c r="AP117" s="15"/>
      <c r="AQ117" s="15"/>
      <c r="BA117" s="19"/>
    </row>
    <row r="118" spans="1:53" s="38" customFormat="1" x14ac:dyDescent="0.3">
      <c r="A118" s="28"/>
      <c r="B118" s="28"/>
      <c r="C118" s="29"/>
      <c r="D118" s="28"/>
      <c r="E118" s="28"/>
      <c r="F118" s="29"/>
      <c r="G118" s="28"/>
      <c r="H118" s="28"/>
      <c r="I118" s="29"/>
      <c r="J118" s="28"/>
      <c r="K118" s="28"/>
      <c r="L118" s="29"/>
      <c r="M118" s="28"/>
      <c r="N118" s="28"/>
      <c r="O118" s="28"/>
      <c r="AA118" s="28"/>
      <c r="AC118" s="15"/>
      <c r="AD118" s="15"/>
      <c r="AE118" s="15"/>
      <c r="AF118" s="15"/>
      <c r="AG118" s="15"/>
      <c r="AH118" s="67"/>
      <c r="AI118" s="67"/>
      <c r="AJ118" s="67"/>
      <c r="AK118" s="67"/>
      <c r="AL118" s="67"/>
      <c r="AM118" s="67"/>
      <c r="AN118" s="67"/>
      <c r="AP118" s="15"/>
      <c r="AQ118" s="15"/>
      <c r="BA118" s="19"/>
    </row>
    <row r="119" spans="1:53" s="38" customFormat="1" x14ac:dyDescent="0.3">
      <c r="A119" s="28"/>
      <c r="B119" s="28"/>
      <c r="C119" s="29"/>
      <c r="D119" s="28"/>
      <c r="E119" s="28"/>
      <c r="F119" s="29"/>
      <c r="G119" s="28"/>
      <c r="H119" s="28"/>
      <c r="I119" s="29"/>
      <c r="J119" s="28"/>
      <c r="K119" s="28"/>
      <c r="L119" s="29"/>
      <c r="M119" s="28"/>
      <c r="N119" s="28"/>
      <c r="O119" s="28"/>
      <c r="AA119" s="28"/>
      <c r="AC119" s="15"/>
      <c r="AD119" s="15"/>
      <c r="AE119" s="15"/>
      <c r="AF119" s="15"/>
      <c r="AG119" s="15"/>
      <c r="AH119" s="67"/>
      <c r="AI119" s="67"/>
      <c r="AJ119" s="67"/>
      <c r="AK119" s="67"/>
      <c r="AL119" s="67"/>
      <c r="AM119" s="67"/>
      <c r="AN119" s="67"/>
      <c r="AP119" s="15"/>
      <c r="AQ119" s="15"/>
      <c r="BA119" s="19"/>
    </row>
    <row r="120" spans="1:53" s="38" customFormat="1" x14ac:dyDescent="0.3">
      <c r="A120" s="28"/>
      <c r="B120" s="28"/>
      <c r="C120" s="29"/>
      <c r="D120" s="28"/>
      <c r="E120" s="28"/>
      <c r="F120" s="29"/>
      <c r="G120" s="28"/>
      <c r="H120" s="28"/>
      <c r="I120" s="29"/>
      <c r="J120" s="28"/>
      <c r="K120" s="28"/>
      <c r="L120" s="29"/>
      <c r="M120" s="28"/>
      <c r="N120" s="28"/>
      <c r="O120" s="28"/>
      <c r="AA120" s="28"/>
      <c r="AC120" s="15"/>
      <c r="AD120" s="15"/>
      <c r="AE120" s="15"/>
      <c r="AF120" s="15"/>
      <c r="AG120" s="15"/>
      <c r="AH120" s="67"/>
      <c r="AI120" s="67"/>
      <c r="AJ120" s="67"/>
      <c r="AK120" s="67"/>
      <c r="AL120" s="67"/>
      <c r="AM120" s="67"/>
      <c r="AN120" s="67"/>
      <c r="AP120" s="15"/>
      <c r="AQ120" s="15"/>
      <c r="BA120" s="19"/>
    </row>
    <row r="121" spans="1:53" s="38" customFormat="1" x14ac:dyDescent="0.3">
      <c r="C121" s="29"/>
      <c r="F121" s="75"/>
      <c r="I121" s="75"/>
      <c r="L121" s="75"/>
      <c r="AC121" s="15"/>
      <c r="AD121" s="15"/>
      <c r="AE121" s="15"/>
      <c r="AF121" s="15"/>
      <c r="AG121" s="15"/>
      <c r="AH121" s="67"/>
      <c r="AI121" s="67"/>
      <c r="AJ121" s="67"/>
      <c r="AK121" s="67"/>
      <c r="AL121" s="67"/>
      <c r="AM121" s="67"/>
      <c r="AN121" s="67"/>
      <c r="AP121" s="15"/>
      <c r="AQ121" s="15"/>
      <c r="BA121" s="19"/>
    </row>
    <row r="122" spans="1:53" s="38" customFormat="1" x14ac:dyDescent="0.3">
      <c r="C122" s="29"/>
      <c r="F122" s="75"/>
      <c r="I122" s="75"/>
      <c r="L122" s="75"/>
      <c r="AC122" s="15"/>
      <c r="AD122" s="15"/>
      <c r="AE122" s="15"/>
      <c r="AF122" s="15"/>
      <c r="AG122" s="15"/>
      <c r="AH122" s="67"/>
      <c r="AI122" s="67"/>
      <c r="AJ122" s="67"/>
      <c r="AK122" s="67"/>
      <c r="AL122" s="67"/>
      <c r="AM122" s="67"/>
      <c r="AN122" s="67"/>
      <c r="AP122" s="15"/>
      <c r="AQ122" s="15"/>
      <c r="BA122" s="19"/>
    </row>
    <row r="123" spans="1:53" s="38" customFormat="1" x14ac:dyDescent="0.3">
      <c r="C123" s="29"/>
      <c r="F123" s="75"/>
      <c r="I123" s="75"/>
      <c r="L123" s="75"/>
      <c r="AC123" s="15"/>
      <c r="AD123" s="15"/>
      <c r="AE123" s="15"/>
      <c r="AF123" s="15"/>
      <c r="AG123" s="15"/>
      <c r="AH123" s="67"/>
      <c r="AI123" s="67"/>
      <c r="AJ123" s="67"/>
      <c r="AK123" s="67"/>
      <c r="AL123" s="67"/>
      <c r="AM123" s="67"/>
      <c r="AN123" s="67"/>
      <c r="AP123" s="15"/>
      <c r="AQ123" s="15"/>
      <c r="BA123" s="19"/>
    </row>
    <row r="124" spans="1:53" s="38" customFormat="1" x14ac:dyDescent="0.3">
      <c r="C124" s="29"/>
      <c r="F124" s="75"/>
      <c r="I124" s="75"/>
      <c r="L124" s="75"/>
      <c r="AC124" s="15"/>
      <c r="AD124" s="15"/>
      <c r="AE124" s="15"/>
      <c r="AF124" s="15"/>
      <c r="AG124" s="15"/>
      <c r="AH124" s="67"/>
      <c r="AI124" s="67"/>
      <c r="AJ124" s="67"/>
      <c r="AK124" s="67"/>
      <c r="AL124" s="67"/>
      <c r="AM124" s="67"/>
      <c r="AN124" s="67"/>
      <c r="AP124" s="15"/>
      <c r="AQ124" s="15"/>
      <c r="BA124" s="19"/>
    </row>
    <row r="125" spans="1:53" s="38" customFormat="1" x14ac:dyDescent="0.3">
      <c r="C125" s="29"/>
      <c r="F125" s="75"/>
      <c r="I125" s="75"/>
      <c r="L125" s="75"/>
      <c r="AC125" s="15"/>
      <c r="AD125" s="15"/>
      <c r="AE125" s="15"/>
      <c r="AF125" s="15"/>
      <c r="AG125" s="15"/>
      <c r="AH125" s="67"/>
      <c r="AI125" s="67"/>
      <c r="AJ125" s="67"/>
      <c r="AK125" s="67"/>
      <c r="AL125" s="67"/>
      <c r="AM125" s="67"/>
      <c r="AN125" s="67"/>
      <c r="AP125" s="15"/>
      <c r="AQ125" s="15"/>
      <c r="BA125" s="19"/>
    </row>
    <row r="126" spans="1:53" s="38" customFormat="1" x14ac:dyDescent="0.3">
      <c r="C126" s="29"/>
      <c r="F126" s="75"/>
      <c r="I126" s="75"/>
      <c r="L126" s="75"/>
      <c r="AC126" s="15"/>
      <c r="AD126" s="15"/>
      <c r="AE126" s="15"/>
      <c r="AF126" s="15"/>
      <c r="AG126" s="15"/>
      <c r="AH126" s="67"/>
      <c r="AI126" s="67"/>
      <c r="AJ126" s="67"/>
      <c r="AK126" s="67"/>
      <c r="AL126" s="67"/>
      <c r="AM126" s="67"/>
      <c r="AN126" s="67"/>
      <c r="AP126" s="15"/>
      <c r="AQ126" s="15"/>
      <c r="BA126" s="19"/>
    </row>
    <row r="127" spans="1:53" s="38" customFormat="1" x14ac:dyDescent="0.3">
      <c r="C127" s="29"/>
      <c r="F127" s="75"/>
      <c r="I127" s="75"/>
      <c r="L127" s="75"/>
      <c r="AC127" s="15"/>
      <c r="AD127" s="15"/>
      <c r="AE127" s="15"/>
      <c r="AF127" s="15"/>
      <c r="AG127" s="15"/>
      <c r="AH127" s="67"/>
      <c r="AI127" s="67"/>
      <c r="AJ127" s="67"/>
      <c r="AK127" s="67"/>
      <c r="AL127" s="67"/>
      <c r="AM127" s="67"/>
      <c r="AN127" s="67"/>
      <c r="AP127" s="15"/>
      <c r="AQ127" s="15"/>
      <c r="BA127" s="19"/>
    </row>
    <row r="128" spans="1:53" s="38" customFormat="1" x14ac:dyDescent="0.3">
      <c r="C128" s="29"/>
      <c r="F128" s="75"/>
      <c r="I128" s="75"/>
      <c r="L128" s="75"/>
      <c r="AC128" s="15"/>
      <c r="AD128" s="15"/>
      <c r="AE128" s="15"/>
      <c r="AF128" s="15"/>
      <c r="AG128" s="15"/>
      <c r="AH128" s="67"/>
      <c r="AI128" s="67"/>
      <c r="AJ128" s="67"/>
      <c r="AK128" s="67"/>
      <c r="AL128" s="67"/>
      <c r="AM128" s="67"/>
      <c r="AN128" s="67"/>
      <c r="AP128" s="15"/>
      <c r="AQ128" s="15"/>
      <c r="BA128" s="19"/>
    </row>
    <row r="129" spans="3:43" s="38" customFormat="1" x14ac:dyDescent="0.3">
      <c r="C129" s="29"/>
      <c r="F129" s="75"/>
      <c r="I129" s="75"/>
      <c r="L129" s="75"/>
      <c r="AC129" s="15"/>
      <c r="AD129" s="15"/>
      <c r="AE129" s="15"/>
      <c r="AF129" s="15"/>
      <c r="AG129" s="15"/>
      <c r="AH129" s="67"/>
      <c r="AI129" s="67"/>
      <c r="AJ129" s="67"/>
      <c r="AK129" s="67"/>
      <c r="AL129" s="67"/>
      <c r="AM129" s="67"/>
      <c r="AN129" s="67"/>
      <c r="AP129" s="15"/>
      <c r="AQ129" s="15"/>
    </row>
    <row r="130" spans="3:43" s="38" customFormat="1" x14ac:dyDescent="0.3">
      <c r="C130" s="29"/>
      <c r="F130" s="75"/>
      <c r="I130" s="75"/>
      <c r="L130" s="75"/>
      <c r="AC130" s="15"/>
      <c r="AD130" s="15"/>
      <c r="AE130" s="15"/>
      <c r="AF130" s="15"/>
      <c r="AG130" s="15"/>
      <c r="AH130" s="67"/>
      <c r="AI130" s="67"/>
      <c r="AJ130" s="67"/>
      <c r="AK130" s="67"/>
      <c r="AL130" s="67"/>
      <c r="AM130" s="67"/>
      <c r="AN130" s="67"/>
      <c r="AP130" s="15"/>
      <c r="AQ130" s="15"/>
    </row>
    <row r="131" spans="3:43" s="38" customFormat="1" x14ac:dyDescent="0.3">
      <c r="C131" s="29"/>
      <c r="F131" s="75"/>
      <c r="I131" s="75"/>
      <c r="L131" s="75"/>
      <c r="AC131" s="15"/>
      <c r="AD131" s="15"/>
      <c r="AE131" s="15"/>
      <c r="AF131" s="15"/>
      <c r="AG131" s="15"/>
      <c r="AH131" s="67"/>
      <c r="AI131" s="67"/>
      <c r="AJ131" s="67"/>
      <c r="AK131" s="67"/>
      <c r="AL131" s="67"/>
      <c r="AM131" s="67"/>
      <c r="AN131" s="67"/>
      <c r="AP131" s="15"/>
      <c r="AQ131" s="15"/>
    </row>
    <row r="132" spans="3:43" s="38" customFormat="1" x14ac:dyDescent="0.3">
      <c r="C132" s="29"/>
      <c r="F132" s="75"/>
      <c r="I132" s="75"/>
      <c r="L132" s="75"/>
      <c r="AC132" s="15"/>
      <c r="AD132" s="15"/>
      <c r="AE132" s="15"/>
      <c r="AF132" s="15"/>
      <c r="AG132" s="15"/>
      <c r="AH132" s="67"/>
      <c r="AI132" s="67"/>
      <c r="AJ132" s="67"/>
      <c r="AK132" s="67"/>
      <c r="AL132" s="67"/>
      <c r="AM132" s="67"/>
      <c r="AN132" s="67"/>
      <c r="AP132" s="15"/>
      <c r="AQ132" s="15"/>
    </row>
    <row r="133" spans="3:43" s="38" customFormat="1" x14ac:dyDescent="0.3">
      <c r="C133" s="29"/>
      <c r="F133" s="75"/>
      <c r="I133" s="75"/>
      <c r="L133" s="75"/>
      <c r="AC133" s="15"/>
      <c r="AD133" s="15"/>
      <c r="AE133" s="15"/>
      <c r="AF133" s="15"/>
      <c r="AG133" s="15"/>
      <c r="AH133" s="67"/>
      <c r="AI133" s="67"/>
      <c r="AJ133" s="67"/>
      <c r="AK133" s="67"/>
      <c r="AL133" s="67"/>
      <c r="AM133" s="67"/>
      <c r="AN133" s="67"/>
      <c r="AP133" s="15"/>
      <c r="AQ133" s="15"/>
    </row>
    <row r="134" spans="3:43" s="38" customFormat="1" x14ac:dyDescent="0.3">
      <c r="C134" s="29"/>
      <c r="F134" s="75"/>
      <c r="I134" s="75"/>
      <c r="L134" s="75"/>
      <c r="AC134" s="15"/>
      <c r="AD134" s="15"/>
      <c r="AE134" s="15"/>
      <c r="AF134" s="15"/>
      <c r="AG134" s="15"/>
      <c r="AH134" s="67"/>
      <c r="AI134" s="67"/>
      <c r="AJ134" s="67"/>
      <c r="AK134" s="67"/>
      <c r="AL134" s="67"/>
      <c r="AM134" s="67"/>
      <c r="AN134" s="67"/>
      <c r="AP134" s="15"/>
      <c r="AQ134" s="15"/>
    </row>
    <row r="135" spans="3:43" s="38" customFormat="1" x14ac:dyDescent="0.3">
      <c r="C135" s="29"/>
      <c r="F135" s="75"/>
      <c r="I135" s="75"/>
      <c r="L135" s="75"/>
      <c r="AC135" s="15"/>
      <c r="AD135" s="15"/>
      <c r="AE135" s="15"/>
      <c r="AF135" s="15"/>
      <c r="AG135" s="15"/>
      <c r="AH135" s="67"/>
      <c r="AI135" s="67"/>
      <c r="AJ135" s="67"/>
      <c r="AK135" s="67"/>
      <c r="AL135" s="67"/>
      <c r="AM135" s="67"/>
      <c r="AN135" s="67"/>
      <c r="AP135" s="15"/>
      <c r="AQ135" s="15"/>
    </row>
    <row r="136" spans="3:43" s="38" customFormat="1" x14ac:dyDescent="0.3">
      <c r="C136" s="29"/>
      <c r="F136" s="75"/>
      <c r="I136" s="75"/>
      <c r="L136" s="75"/>
      <c r="AC136" s="15"/>
      <c r="AD136" s="15"/>
      <c r="AE136" s="15"/>
      <c r="AF136" s="15"/>
      <c r="AG136" s="15"/>
      <c r="AH136" s="67"/>
      <c r="AI136" s="67"/>
      <c r="AJ136" s="67"/>
      <c r="AK136" s="67"/>
      <c r="AL136" s="67"/>
      <c r="AM136" s="67"/>
      <c r="AN136" s="67"/>
      <c r="AP136" s="15"/>
      <c r="AQ136" s="15"/>
    </row>
    <row r="137" spans="3:43" s="38" customFormat="1" x14ac:dyDescent="0.3">
      <c r="C137" s="29"/>
      <c r="F137" s="75"/>
      <c r="I137" s="75"/>
      <c r="L137" s="75"/>
      <c r="AC137" s="15"/>
      <c r="AD137" s="15"/>
      <c r="AE137" s="15"/>
      <c r="AF137" s="15"/>
      <c r="AG137" s="15"/>
      <c r="AH137" s="67"/>
      <c r="AI137" s="67"/>
      <c r="AJ137" s="67"/>
      <c r="AK137" s="67"/>
      <c r="AL137" s="67"/>
      <c r="AM137" s="67"/>
      <c r="AN137" s="67"/>
      <c r="AP137" s="15"/>
      <c r="AQ137" s="15"/>
    </row>
    <row r="138" spans="3:43" s="38" customFormat="1" x14ac:dyDescent="0.3">
      <c r="C138" s="29"/>
      <c r="F138" s="75"/>
      <c r="I138" s="75"/>
      <c r="L138" s="75"/>
      <c r="Q138" s="28"/>
      <c r="AC138" s="15"/>
      <c r="AD138" s="15"/>
      <c r="AE138" s="15"/>
      <c r="AF138" s="15"/>
      <c r="AG138" s="15"/>
      <c r="AH138" s="67"/>
      <c r="AI138" s="67"/>
      <c r="AJ138" s="67"/>
      <c r="AK138" s="67"/>
      <c r="AL138" s="67"/>
      <c r="AM138" s="67"/>
      <c r="AN138" s="67"/>
      <c r="AP138" s="15"/>
      <c r="AQ138" s="15"/>
    </row>
    <row r="139" spans="3:43" s="38" customFormat="1" x14ac:dyDescent="0.3">
      <c r="C139" s="29"/>
      <c r="F139" s="75"/>
      <c r="I139" s="75"/>
      <c r="L139" s="75"/>
      <c r="AC139" s="15"/>
      <c r="AD139" s="15"/>
      <c r="AE139" s="15"/>
      <c r="AF139" s="15"/>
      <c r="AG139" s="15"/>
      <c r="AH139" s="67"/>
      <c r="AI139" s="67"/>
      <c r="AJ139" s="67"/>
      <c r="AK139" s="67"/>
      <c r="AL139" s="67"/>
      <c r="AM139" s="67"/>
      <c r="AN139" s="67"/>
      <c r="AP139" s="15"/>
      <c r="AQ139" s="15"/>
    </row>
    <row r="140" spans="3:43" s="38" customFormat="1" x14ac:dyDescent="0.3">
      <c r="C140" s="29"/>
      <c r="F140" s="75"/>
      <c r="I140" s="75"/>
      <c r="L140" s="75"/>
      <c r="AC140" s="15"/>
      <c r="AD140" s="15"/>
      <c r="AE140" s="15"/>
      <c r="AF140" s="15"/>
      <c r="AG140" s="15"/>
      <c r="AH140" s="67"/>
      <c r="AI140" s="67"/>
      <c r="AJ140" s="67"/>
      <c r="AK140" s="67"/>
      <c r="AL140" s="67"/>
      <c r="AM140" s="67"/>
      <c r="AN140" s="67"/>
      <c r="AP140" s="15"/>
      <c r="AQ140" s="15"/>
    </row>
    <row r="141" spans="3:43" s="38" customFormat="1" x14ac:dyDescent="0.3">
      <c r="C141" s="29"/>
      <c r="F141" s="75"/>
      <c r="I141" s="75"/>
      <c r="L141" s="75"/>
      <c r="AC141" s="15"/>
      <c r="AD141" s="15"/>
      <c r="AE141" s="15"/>
      <c r="AF141" s="15"/>
      <c r="AG141" s="15"/>
      <c r="AH141" s="67"/>
      <c r="AI141" s="67"/>
      <c r="AJ141" s="67"/>
      <c r="AK141" s="67"/>
      <c r="AL141" s="67"/>
      <c r="AM141" s="67"/>
      <c r="AN141" s="67"/>
      <c r="AP141" s="15"/>
      <c r="AQ141" s="15"/>
    </row>
    <row r="142" spans="3:43" s="38" customFormat="1" x14ac:dyDescent="0.3">
      <c r="C142" s="29"/>
      <c r="F142" s="75"/>
      <c r="I142" s="75"/>
      <c r="L142" s="75"/>
      <c r="AC142" s="15"/>
      <c r="AD142" s="15"/>
      <c r="AE142" s="15"/>
      <c r="AF142" s="15"/>
      <c r="AG142" s="15"/>
      <c r="AH142" s="67"/>
      <c r="AI142" s="67"/>
      <c r="AJ142" s="67"/>
      <c r="AK142" s="67"/>
      <c r="AL142" s="67"/>
      <c r="AM142" s="67"/>
      <c r="AN142" s="67"/>
      <c r="AP142" s="15"/>
      <c r="AQ142" s="15"/>
    </row>
    <row r="143" spans="3:43" s="38" customFormat="1" x14ac:dyDescent="0.3">
      <c r="C143" s="29"/>
      <c r="F143" s="75"/>
      <c r="I143" s="75"/>
      <c r="L143" s="75"/>
      <c r="AC143" s="15"/>
      <c r="AD143" s="15"/>
      <c r="AE143" s="15"/>
      <c r="AF143" s="15"/>
      <c r="AG143" s="15"/>
      <c r="AH143" s="67"/>
      <c r="AI143" s="67"/>
      <c r="AJ143" s="67"/>
      <c r="AK143" s="67"/>
      <c r="AL143" s="67"/>
      <c r="AM143" s="67"/>
      <c r="AN143" s="67"/>
      <c r="AP143" s="15"/>
      <c r="AQ143" s="15"/>
    </row>
    <row r="144" spans="3:43" s="38" customFormat="1" x14ac:dyDescent="0.3">
      <c r="C144" s="29"/>
      <c r="F144" s="75"/>
      <c r="I144" s="75"/>
      <c r="L144" s="75"/>
      <c r="AC144" s="15"/>
      <c r="AD144" s="15"/>
      <c r="AE144" s="15"/>
      <c r="AF144" s="15"/>
      <c r="AG144" s="15"/>
      <c r="AH144" s="67"/>
      <c r="AI144" s="67"/>
      <c r="AJ144" s="67"/>
      <c r="AK144" s="67"/>
      <c r="AL144" s="67"/>
      <c r="AM144" s="67"/>
      <c r="AN144" s="67"/>
      <c r="AP144" s="15"/>
      <c r="AQ144" s="15"/>
    </row>
    <row r="145" spans="3:43" s="38" customFormat="1" x14ac:dyDescent="0.3">
      <c r="C145" s="29"/>
      <c r="F145" s="75"/>
      <c r="I145" s="75"/>
      <c r="L145" s="75"/>
      <c r="AC145" s="15"/>
      <c r="AD145" s="15"/>
      <c r="AE145" s="15"/>
      <c r="AF145" s="15"/>
      <c r="AG145" s="15"/>
      <c r="AH145" s="67"/>
      <c r="AI145" s="67"/>
      <c r="AJ145" s="67"/>
      <c r="AK145" s="67"/>
      <c r="AL145" s="67"/>
      <c r="AM145" s="67"/>
      <c r="AN145" s="67"/>
      <c r="AP145" s="15"/>
      <c r="AQ145" s="15"/>
    </row>
    <row r="146" spans="3:43" s="38" customFormat="1" x14ac:dyDescent="0.3">
      <c r="C146" s="29"/>
      <c r="F146" s="75"/>
      <c r="I146" s="75"/>
      <c r="L146" s="75"/>
      <c r="AC146" s="15"/>
      <c r="AD146" s="15"/>
      <c r="AE146" s="15"/>
      <c r="AF146" s="15"/>
      <c r="AG146" s="15"/>
      <c r="AH146" s="67"/>
      <c r="AI146" s="67"/>
      <c r="AJ146" s="67"/>
      <c r="AK146" s="67"/>
      <c r="AL146" s="67"/>
      <c r="AM146" s="67"/>
      <c r="AN146" s="67"/>
      <c r="AP146" s="15"/>
      <c r="AQ146" s="15"/>
    </row>
    <row r="147" spans="3:43" s="38" customFormat="1" x14ac:dyDescent="0.3">
      <c r="C147" s="29"/>
      <c r="F147" s="75"/>
      <c r="I147" s="75"/>
      <c r="L147" s="75"/>
      <c r="AC147" s="15"/>
      <c r="AD147" s="15"/>
      <c r="AE147" s="15"/>
      <c r="AF147" s="15"/>
      <c r="AG147" s="15"/>
      <c r="AH147" s="67"/>
      <c r="AI147" s="67"/>
      <c r="AJ147" s="67"/>
      <c r="AK147" s="67"/>
      <c r="AL147" s="67"/>
      <c r="AM147" s="67"/>
      <c r="AN147" s="67"/>
      <c r="AP147" s="15"/>
      <c r="AQ147" s="15"/>
    </row>
    <row r="148" spans="3:43" s="38" customFormat="1" x14ac:dyDescent="0.3">
      <c r="C148" s="29"/>
      <c r="F148" s="75"/>
      <c r="I148" s="75"/>
      <c r="L148" s="75"/>
      <c r="AC148" s="15"/>
      <c r="AD148" s="15"/>
      <c r="AE148" s="15"/>
      <c r="AF148" s="15"/>
      <c r="AG148" s="15"/>
      <c r="AH148" s="67"/>
      <c r="AI148" s="67"/>
      <c r="AJ148" s="67"/>
      <c r="AK148" s="67"/>
      <c r="AL148" s="67"/>
      <c r="AM148" s="67"/>
      <c r="AN148" s="67"/>
      <c r="AP148" s="15"/>
      <c r="AQ148" s="15"/>
    </row>
    <row r="149" spans="3:43" s="38" customFormat="1" x14ac:dyDescent="0.3">
      <c r="C149" s="29"/>
      <c r="F149" s="75"/>
      <c r="I149" s="75"/>
      <c r="L149" s="75"/>
      <c r="AC149" s="15"/>
      <c r="AD149" s="15"/>
      <c r="AE149" s="15"/>
      <c r="AF149" s="15"/>
      <c r="AG149" s="15"/>
      <c r="AH149" s="67"/>
      <c r="AI149" s="67"/>
      <c r="AJ149" s="67"/>
      <c r="AK149" s="67"/>
      <c r="AL149" s="67"/>
      <c r="AM149" s="67"/>
      <c r="AN149" s="67"/>
      <c r="AP149" s="15"/>
      <c r="AQ149" s="15"/>
    </row>
    <row r="150" spans="3:43" s="38" customFormat="1" x14ac:dyDescent="0.3">
      <c r="C150" s="29"/>
      <c r="F150" s="75"/>
      <c r="I150" s="75"/>
      <c r="L150" s="75"/>
      <c r="AC150" s="15"/>
      <c r="AD150" s="15"/>
      <c r="AE150" s="15"/>
      <c r="AF150" s="15"/>
      <c r="AG150" s="15"/>
      <c r="AH150" s="67"/>
      <c r="AI150" s="67"/>
      <c r="AJ150" s="67"/>
      <c r="AK150" s="67"/>
      <c r="AL150" s="67"/>
      <c r="AM150" s="67"/>
      <c r="AN150" s="67"/>
      <c r="AP150" s="15"/>
      <c r="AQ150" s="15"/>
    </row>
    <row r="151" spans="3:43" s="38" customFormat="1" x14ac:dyDescent="0.3">
      <c r="C151" s="29"/>
      <c r="F151" s="75"/>
      <c r="I151" s="75"/>
      <c r="L151" s="75"/>
      <c r="AC151" s="15"/>
      <c r="AD151" s="15"/>
      <c r="AE151" s="15"/>
      <c r="AF151" s="15"/>
      <c r="AG151" s="15"/>
      <c r="AH151" s="67"/>
      <c r="AI151" s="67"/>
      <c r="AJ151" s="67"/>
      <c r="AK151" s="67"/>
      <c r="AL151" s="67"/>
      <c r="AM151" s="67"/>
      <c r="AN151" s="67"/>
      <c r="AP151" s="15"/>
      <c r="AQ151" s="15"/>
    </row>
    <row r="152" spans="3:43" s="38" customFormat="1" x14ac:dyDescent="0.3">
      <c r="C152" s="29"/>
      <c r="F152" s="75"/>
      <c r="I152" s="75"/>
      <c r="L152" s="75"/>
      <c r="AC152" s="15"/>
      <c r="AD152" s="15"/>
      <c r="AE152" s="15"/>
      <c r="AF152" s="15"/>
      <c r="AG152" s="15"/>
      <c r="AH152" s="67"/>
      <c r="AI152" s="67"/>
      <c r="AJ152" s="67"/>
      <c r="AK152" s="67"/>
      <c r="AL152" s="67"/>
      <c r="AM152" s="67"/>
      <c r="AN152" s="67"/>
      <c r="AP152" s="15"/>
      <c r="AQ152" s="15"/>
    </row>
    <row r="153" spans="3:43" s="38" customFormat="1" x14ac:dyDescent="0.3">
      <c r="C153" s="29"/>
      <c r="F153" s="75"/>
      <c r="I153" s="75"/>
      <c r="L153" s="75"/>
      <c r="AC153" s="15"/>
      <c r="AD153" s="15"/>
      <c r="AE153" s="15"/>
      <c r="AF153" s="15"/>
      <c r="AG153" s="15"/>
      <c r="AH153" s="67"/>
      <c r="AI153" s="67"/>
      <c r="AJ153" s="67"/>
      <c r="AK153" s="67"/>
      <c r="AL153" s="67"/>
      <c r="AM153" s="67"/>
      <c r="AN153" s="67"/>
      <c r="AP153" s="15"/>
      <c r="AQ153" s="15"/>
    </row>
    <row r="154" spans="3:43" s="38" customFormat="1" x14ac:dyDescent="0.3">
      <c r="C154" s="29"/>
      <c r="F154" s="75"/>
      <c r="I154" s="75"/>
      <c r="L154" s="75"/>
      <c r="AC154" s="15"/>
      <c r="AD154" s="15"/>
      <c r="AE154" s="15"/>
      <c r="AF154" s="15"/>
      <c r="AG154" s="15"/>
      <c r="AH154" s="67"/>
      <c r="AI154" s="67"/>
      <c r="AJ154" s="67"/>
      <c r="AK154" s="67"/>
      <c r="AL154" s="67"/>
      <c r="AM154" s="67"/>
      <c r="AN154" s="67"/>
      <c r="AP154" s="15"/>
      <c r="AQ154" s="15"/>
    </row>
    <row r="155" spans="3:43" s="38" customFormat="1" x14ac:dyDescent="0.3">
      <c r="C155" s="29"/>
      <c r="F155" s="75"/>
      <c r="I155" s="75"/>
      <c r="L155" s="75"/>
      <c r="AC155" s="15"/>
      <c r="AD155" s="15"/>
      <c r="AE155" s="15"/>
      <c r="AF155" s="15"/>
      <c r="AG155" s="15"/>
      <c r="AH155" s="67"/>
      <c r="AI155" s="67"/>
      <c r="AJ155" s="67"/>
      <c r="AK155" s="67"/>
      <c r="AL155" s="67"/>
      <c r="AM155" s="67"/>
      <c r="AN155" s="67"/>
      <c r="AP155" s="15"/>
      <c r="AQ155" s="15"/>
    </row>
    <row r="156" spans="3:43" s="38" customFormat="1" x14ac:dyDescent="0.3">
      <c r="C156" s="29"/>
      <c r="F156" s="75"/>
      <c r="I156" s="75"/>
      <c r="L156" s="75"/>
      <c r="AC156" s="15"/>
      <c r="AD156" s="15"/>
      <c r="AE156" s="15"/>
      <c r="AF156" s="15"/>
      <c r="AG156" s="15"/>
      <c r="AH156" s="67"/>
      <c r="AI156" s="67"/>
      <c r="AJ156" s="67"/>
      <c r="AK156" s="67"/>
      <c r="AL156" s="67"/>
      <c r="AM156" s="67"/>
      <c r="AN156" s="67"/>
      <c r="AP156" s="15"/>
      <c r="AQ156" s="15"/>
    </row>
    <row r="157" spans="3:43" s="38" customFormat="1" x14ac:dyDescent="0.3">
      <c r="C157" s="29"/>
      <c r="F157" s="75"/>
      <c r="I157" s="75"/>
      <c r="L157" s="75"/>
      <c r="AC157" s="15"/>
      <c r="AD157" s="15"/>
      <c r="AE157" s="15"/>
      <c r="AF157" s="15"/>
      <c r="AG157" s="15"/>
      <c r="AH157" s="67"/>
      <c r="AI157" s="67"/>
      <c r="AJ157" s="67"/>
      <c r="AK157" s="67"/>
      <c r="AL157" s="67"/>
      <c r="AM157" s="67"/>
      <c r="AN157" s="67"/>
      <c r="AP157" s="15"/>
      <c r="AQ157" s="15"/>
    </row>
    <row r="158" spans="3:43" s="38" customFormat="1" x14ac:dyDescent="0.3">
      <c r="C158" s="29"/>
      <c r="F158" s="75"/>
      <c r="I158" s="75"/>
      <c r="L158" s="75"/>
      <c r="AC158" s="15"/>
      <c r="AD158" s="15"/>
      <c r="AE158" s="15"/>
      <c r="AF158" s="15"/>
      <c r="AG158" s="15"/>
      <c r="AH158" s="67"/>
      <c r="AI158" s="67"/>
      <c r="AJ158" s="67"/>
      <c r="AK158" s="67"/>
      <c r="AL158" s="67"/>
      <c r="AM158" s="67"/>
      <c r="AN158" s="67"/>
      <c r="AP158" s="15"/>
      <c r="AQ158" s="15"/>
    </row>
    <row r="159" spans="3:43" s="38" customFormat="1" x14ac:dyDescent="0.3">
      <c r="C159" s="29"/>
      <c r="F159" s="75"/>
      <c r="I159" s="75"/>
      <c r="L159" s="75"/>
      <c r="AC159" s="15"/>
      <c r="AD159" s="15"/>
      <c r="AE159" s="15"/>
      <c r="AF159" s="15"/>
      <c r="AG159" s="15"/>
      <c r="AH159" s="67"/>
      <c r="AI159" s="67"/>
      <c r="AJ159" s="67"/>
      <c r="AK159" s="67"/>
      <c r="AL159" s="67"/>
      <c r="AM159" s="67"/>
      <c r="AN159" s="67"/>
      <c r="AP159" s="15"/>
      <c r="AQ159" s="15"/>
    </row>
    <row r="160" spans="3:43" s="38" customFormat="1" x14ac:dyDescent="0.3">
      <c r="C160" s="29"/>
      <c r="F160" s="75"/>
      <c r="I160" s="75"/>
      <c r="L160" s="75"/>
      <c r="AC160" s="15"/>
      <c r="AD160" s="15"/>
      <c r="AE160" s="15"/>
      <c r="AF160" s="15"/>
      <c r="AG160" s="15"/>
      <c r="AH160" s="67"/>
      <c r="AI160" s="67"/>
      <c r="AJ160" s="67"/>
      <c r="AK160" s="67"/>
      <c r="AL160" s="67"/>
      <c r="AM160" s="67"/>
      <c r="AN160" s="67"/>
      <c r="AP160" s="15"/>
      <c r="AQ160" s="15"/>
    </row>
    <row r="161" spans="3:43" s="38" customFormat="1" x14ac:dyDescent="0.3">
      <c r="C161" s="29"/>
      <c r="F161" s="75"/>
      <c r="I161" s="75"/>
      <c r="L161" s="75"/>
      <c r="AC161" s="15"/>
      <c r="AD161" s="15"/>
      <c r="AE161" s="15"/>
      <c r="AF161" s="15"/>
      <c r="AG161" s="15"/>
      <c r="AH161" s="67"/>
      <c r="AI161" s="67"/>
      <c r="AJ161" s="67"/>
      <c r="AK161" s="67"/>
      <c r="AL161" s="67"/>
      <c r="AM161" s="67"/>
      <c r="AN161" s="67"/>
      <c r="AP161" s="15"/>
      <c r="AQ161" s="15"/>
    </row>
    <row r="162" spans="3:43" s="38" customFormat="1" x14ac:dyDescent="0.3">
      <c r="C162" s="29"/>
      <c r="F162" s="75"/>
      <c r="I162" s="75"/>
      <c r="L162" s="75"/>
      <c r="AC162" s="15"/>
      <c r="AD162" s="15"/>
      <c r="AE162" s="15"/>
      <c r="AF162" s="15"/>
      <c r="AG162" s="15"/>
      <c r="AH162" s="67"/>
      <c r="AI162" s="67"/>
      <c r="AJ162" s="67"/>
      <c r="AK162" s="67"/>
      <c r="AL162" s="67"/>
      <c r="AM162" s="67"/>
      <c r="AN162" s="67"/>
      <c r="AP162" s="15"/>
      <c r="AQ162" s="15"/>
    </row>
    <row r="163" spans="3:43" s="38" customFormat="1" x14ac:dyDescent="0.3">
      <c r="C163" s="29"/>
      <c r="F163" s="75"/>
      <c r="I163" s="75"/>
      <c r="L163" s="75"/>
      <c r="AC163" s="15"/>
      <c r="AD163" s="15"/>
      <c r="AE163" s="15"/>
      <c r="AF163" s="15"/>
      <c r="AG163" s="15"/>
      <c r="AH163" s="67"/>
      <c r="AI163" s="67"/>
      <c r="AJ163" s="67"/>
      <c r="AK163" s="67"/>
      <c r="AL163" s="67"/>
      <c r="AM163" s="67"/>
      <c r="AN163" s="67"/>
      <c r="AP163" s="15"/>
      <c r="AQ163" s="15"/>
    </row>
    <row r="164" spans="3:43" s="38" customFormat="1" x14ac:dyDescent="0.3">
      <c r="C164" s="29"/>
      <c r="F164" s="75"/>
      <c r="I164" s="75"/>
      <c r="L164" s="75"/>
      <c r="AC164" s="15"/>
      <c r="AD164" s="15"/>
      <c r="AE164" s="15"/>
      <c r="AF164" s="15"/>
      <c r="AG164" s="15"/>
      <c r="AH164" s="67"/>
      <c r="AI164" s="67"/>
      <c r="AJ164" s="67"/>
      <c r="AK164" s="67"/>
      <c r="AL164" s="67"/>
      <c r="AM164" s="67"/>
      <c r="AN164" s="67"/>
      <c r="AP164" s="15"/>
      <c r="AQ164" s="15"/>
    </row>
    <row r="165" spans="3:43" s="38" customFormat="1" x14ac:dyDescent="0.3">
      <c r="C165" s="29"/>
      <c r="F165" s="75"/>
      <c r="I165" s="75"/>
      <c r="L165" s="75"/>
      <c r="AC165" s="15"/>
      <c r="AD165" s="15"/>
      <c r="AE165" s="15"/>
      <c r="AF165" s="15"/>
      <c r="AG165" s="15"/>
      <c r="AH165" s="67"/>
      <c r="AI165" s="67"/>
      <c r="AJ165" s="67"/>
      <c r="AK165" s="67"/>
      <c r="AL165" s="67"/>
      <c r="AM165" s="67"/>
      <c r="AN165" s="67"/>
      <c r="AP165" s="15"/>
      <c r="AQ165" s="15"/>
    </row>
    <row r="166" spans="3:43" s="38" customFormat="1" x14ac:dyDescent="0.3">
      <c r="C166" s="29"/>
      <c r="F166" s="75"/>
      <c r="I166" s="75"/>
      <c r="L166" s="75"/>
      <c r="AC166" s="15"/>
      <c r="AD166" s="15"/>
      <c r="AE166" s="15"/>
      <c r="AF166" s="15"/>
      <c r="AG166" s="15"/>
      <c r="AH166" s="67"/>
      <c r="AI166" s="67"/>
      <c r="AJ166" s="67"/>
      <c r="AK166" s="67"/>
      <c r="AL166" s="67"/>
      <c r="AM166" s="67"/>
      <c r="AN166" s="67"/>
      <c r="AP166" s="15"/>
      <c r="AQ166" s="15"/>
    </row>
    <row r="167" spans="3:43" s="38" customFormat="1" x14ac:dyDescent="0.3">
      <c r="C167" s="29"/>
      <c r="F167" s="75"/>
      <c r="I167" s="75"/>
      <c r="L167" s="75"/>
      <c r="AC167" s="15"/>
      <c r="AD167" s="15"/>
      <c r="AE167" s="15"/>
      <c r="AF167" s="15"/>
      <c r="AG167" s="15"/>
      <c r="AH167" s="67"/>
      <c r="AI167" s="67"/>
      <c r="AJ167" s="67"/>
      <c r="AK167" s="67"/>
      <c r="AL167" s="67"/>
      <c r="AM167" s="67"/>
      <c r="AN167" s="67"/>
      <c r="AP167" s="15"/>
      <c r="AQ167" s="15"/>
    </row>
    <row r="168" spans="3:43" s="38" customFormat="1" x14ac:dyDescent="0.3">
      <c r="C168" s="29"/>
      <c r="F168" s="75"/>
      <c r="I168" s="75"/>
      <c r="L168" s="75"/>
      <c r="AC168" s="15"/>
      <c r="AD168" s="15"/>
      <c r="AE168" s="15"/>
      <c r="AF168" s="15"/>
      <c r="AG168" s="15"/>
      <c r="AH168" s="67"/>
      <c r="AI168" s="67"/>
      <c r="AJ168" s="67"/>
      <c r="AK168" s="67"/>
      <c r="AL168" s="67"/>
      <c r="AM168" s="67"/>
      <c r="AN168" s="67"/>
      <c r="AP168" s="15"/>
      <c r="AQ168" s="15"/>
    </row>
    <row r="169" spans="3:43" s="38" customFormat="1" x14ac:dyDescent="0.3">
      <c r="C169" s="29"/>
      <c r="F169" s="75"/>
      <c r="I169" s="75"/>
      <c r="L169" s="75"/>
      <c r="AC169" s="15"/>
      <c r="AD169" s="15"/>
      <c r="AE169" s="15"/>
      <c r="AF169" s="15"/>
      <c r="AG169" s="15"/>
      <c r="AH169" s="67"/>
      <c r="AI169" s="67"/>
      <c r="AJ169" s="67"/>
      <c r="AK169" s="67"/>
      <c r="AL169" s="67"/>
      <c r="AM169" s="67"/>
      <c r="AN169" s="67"/>
      <c r="AP169" s="15"/>
      <c r="AQ169" s="15"/>
    </row>
    <row r="170" spans="3:43" s="38" customFormat="1" x14ac:dyDescent="0.3">
      <c r="C170" s="29"/>
      <c r="F170" s="75"/>
      <c r="I170" s="75"/>
      <c r="L170" s="75"/>
      <c r="AC170" s="15"/>
      <c r="AD170" s="15"/>
      <c r="AE170" s="15"/>
      <c r="AF170" s="15"/>
      <c r="AG170" s="15"/>
      <c r="AH170" s="67"/>
      <c r="AI170" s="67"/>
      <c r="AJ170" s="67"/>
      <c r="AK170" s="67"/>
      <c r="AL170" s="67"/>
      <c r="AM170" s="67"/>
      <c r="AN170" s="67"/>
      <c r="AP170" s="15"/>
      <c r="AQ170" s="15"/>
    </row>
    <row r="171" spans="3:43" s="38" customFormat="1" x14ac:dyDescent="0.3">
      <c r="C171" s="29"/>
      <c r="F171" s="75"/>
      <c r="I171" s="75"/>
      <c r="L171" s="75"/>
      <c r="AC171" s="15"/>
      <c r="AD171" s="15"/>
      <c r="AE171" s="15"/>
      <c r="AF171" s="15"/>
      <c r="AG171" s="15"/>
      <c r="AH171" s="67"/>
      <c r="AI171" s="67"/>
      <c r="AJ171" s="67"/>
      <c r="AK171" s="67"/>
      <c r="AL171" s="67"/>
      <c r="AM171" s="67"/>
      <c r="AN171" s="67"/>
      <c r="AP171" s="15"/>
      <c r="AQ171" s="15"/>
    </row>
    <row r="172" spans="3:43" s="38" customFormat="1" x14ac:dyDescent="0.3">
      <c r="C172" s="29"/>
      <c r="F172" s="75"/>
      <c r="I172" s="75"/>
      <c r="L172" s="75"/>
      <c r="AC172" s="15"/>
      <c r="AD172" s="15"/>
      <c r="AE172" s="15"/>
      <c r="AF172" s="15"/>
      <c r="AG172" s="15"/>
      <c r="AH172" s="67"/>
      <c r="AI172" s="67"/>
      <c r="AJ172" s="67"/>
      <c r="AK172" s="67"/>
      <c r="AL172" s="67"/>
      <c r="AM172" s="67"/>
      <c r="AN172" s="67"/>
      <c r="AP172" s="15"/>
      <c r="AQ172" s="15"/>
    </row>
    <row r="173" spans="3:43" s="38" customFormat="1" x14ac:dyDescent="0.3">
      <c r="C173" s="29"/>
      <c r="F173" s="75"/>
      <c r="I173" s="75"/>
      <c r="L173" s="75"/>
      <c r="AC173" s="15"/>
      <c r="AD173" s="15"/>
      <c r="AE173" s="15"/>
      <c r="AF173" s="15"/>
      <c r="AG173" s="15"/>
      <c r="AH173" s="67"/>
      <c r="AI173" s="67"/>
      <c r="AJ173" s="67"/>
      <c r="AK173" s="67"/>
      <c r="AL173" s="67"/>
      <c r="AM173" s="67"/>
      <c r="AN173" s="67"/>
      <c r="AP173" s="15"/>
      <c r="AQ173" s="15"/>
    </row>
    <row r="174" spans="3:43" s="38" customFormat="1" x14ac:dyDescent="0.3">
      <c r="C174" s="29"/>
      <c r="F174" s="75"/>
      <c r="I174" s="75"/>
      <c r="L174" s="75"/>
      <c r="AC174" s="15"/>
      <c r="AD174" s="15"/>
      <c r="AE174" s="15"/>
      <c r="AF174" s="15"/>
      <c r="AG174" s="15"/>
      <c r="AH174" s="67"/>
      <c r="AI174" s="67"/>
      <c r="AJ174" s="67"/>
      <c r="AK174" s="67"/>
      <c r="AL174" s="67"/>
      <c r="AM174" s="67"/>
      <c r="AN174" s="67"/>
      <c r="AP174" s="15"/>
      <c r="AQ174" s="15"/>
    </row>
    <row r="175" spans="3:43" s="38" customFormat="1" x14ac:dyDescent="0.3">
      <c r="C175" s="29"/>
      <c r="F175" s="75"/>
      <c r="I175" s="75"/>
      <c r="L175" s="75"/>
      <c r="AC175" s="15"/>
      <c r="AD175" s="15"/>
      <c r="AE175" s="15"/>
      <c r="AF175" s="15"/>
      <c r="AG175" s="15"/>
      <c r="AH175" s="67"/>
      <c r="AI175" s="67"/>
      <c r="AJ175" s="67"/>
      <c r="AK175" s="67"/>
      <c r="AL175" s="67"/>
      <c r="AM175" s="67"/>
      <c r="AN175" s="67"/>
      <c r="AP175" s="15"/>
      <c r="AQ175" s="15"/>
    </row>
    <row r="176" spans="3:43" s="38" customFormat="1" x14ac:dyDescent="0.3">
      <c r="C176" s="29"/>
      <c r="F176" s="75"/>
      <c r="I176" s="75"/>
      <c r="L176" s="75"/>
      <c r="AC176" s="15"/>
      <c r="AD176" s="15"/>
      <c r="AE176" s="15"/>
      <c r="AF176" s="15"/>
      <c r="AG176" s="15"/>
      <c r="AH176" s="67"/>
      <c r="AI176" s="67"/>
      <c r="AJ176" s="67"/>
      <c r="AK176" s="67"/>
      <c r="AL176" s="67"/>
      <c r="AM176" s="67"/>
      <c r="AN176" s="67"/>
      <c r="AP176" s="15"/>
      <c r="AQ176" s="15"/>
    </row>
    <row r="177" spans="3:43" s="38" customFormat="1" x14ac:dyDescent="0.3">
      <c r="C177" s="29"/>
      <c r="F177" s="75"/>
      <c r="I177" s="75"/>
      <c r="L177" s="75"/>
      <c r="AC177" s="15"/>
      <c r="AD177" s="15"/>
      <c r="AE177" s="15"/>
      <c r="AF177" s="15"/>
      <c r="AG177" s="15"/>
      <c r="AH177" s="67"/>
      <c r="AI177" s="67"/>
      <c r="AJ177" s="67"/>
      <c r="AK177" s="67"/>
      <c r="AL177" s="67"/>
      <c r="AM177" s="67"/>
      <c r="AN177" s="67"/>
      <c r="AP177" s="15"/>
      <c r="AQ177" s="15"/>
    </row>
    <row r="178" spans="3:43" s="38" customFormat="1" x14ac:dyDescent="0.3">
      <c r="C178" s="29"/>
      <c r="F178" s="75"/>
      <c r="I178" s="75"/>
      <c r="L178" s="75"/>
      <c r="AC178" s="15"/>
      <c r="AD178" s="15"/>
      <c r="AE178" s="15"/>
      <c r="AF178" s="15"/>
      <c r="AG178" s="15"/>
      <c r="AH178" s="67"/>
      <c r="AI178" s="67"/>
      <c r="AJ178" s="67"/>
      <c r="AK178" s="67"/>
      <c r="AL178" s="67"/>
      <c r="AM178" s="67"/>
      <c r="AN178" s="67"/>
      <c r="AP178" s="15"/>
      <c r="AQ178" s="15"/>
    </row>
    <row r="179" spans="3:43" s="38" customFormat="1" x14ac:dyDescent="0.3">
      <c r="C179" s="29"/>
      <c r="F179" s="75"/>
      <c r="I179" s="75"/>
      <c r="L179" s="75"/>
      <c r="AC179" s="15"/>
      <c r="AD179" s="15"/>
      <c r="AE179" s="15"/>
      <c r="AF179" s="15"/>
      <c r="AG179" s="15"/>
      <c r="AH179" s="67"/>
      <c r="AI179" s="67"/>
      <c r="AJ179" s="67"/>
      <c r="AK179" s="67"/>
      <c r="AL179" s="67"/>
      <c r="AM179" s="67"/>
      <c r="AN179" s="67"/>
      <c r="AP179" s="15"/>
      <c r="AQ179" s="15"/>
    </row>
    <row r="180" spans="3:43" s="38" customFormat="1" x14ac:dyDescent="0.3">
      <c r="C180" s="29"/>
      <c r="F180" s="75"/>
      <c r="I180" s="75"/>
      <c r="L180" s="75"/>
      <c r="AC180" s="15"/>
      <c r="AD180" s="15"/>
      <c r="AE180" s="15"/>
      <c r="AF180" s="15"/>
      <c r="AG180" s="15"/>
      <c r="AH180" s="67"/>
      <c r="AI180" s="67"/>
      <c r="AJ180" s="67"/>
      <c r="AK180" s="67"/>
      <c r="AL180" s="67"/>
      <c r="AM180" s="67"/>
      <c r="AN180" s="67"/>
      <c r="AP180" s="15"/>
      <c r="AQ180" s="15"/>
    </row>
    <row r="181" spans="3:43" s="38" customFormat="1" x14ac:dyDescent="0.3">
      <c r="C181" s="29"/>
      <c r="F181" s="75"/>
      <c r="I181" s="75"/>
      <c r="L181" s="75"/>
      <c r="AC181" s="15"/>
      <c r="AD181" s="15"/>
      <c r="AE181" s="15"/>
      <c r="AF181" s="15"/>
      <c r="AG181" s="15"/>
      <c r="AH181" s="67"/>
      <c r="AI181" s="67"/>
      <c r="AJ181" s="67"/>
      <c r="AK181" s="67"/>
      <c r="AL181" s="67"/>
      <c r="AM181" s="67"/>
      <c r="AN181" s="67"/>
      <c r="AP181" s="15"/>
      <c r="AQ181" s="15"/>
    </row>
    <row r="182" spans="3:43" s="38" customFormat="1" x14ac:dyDescent="0.3">
      <c r="C182" s="29"/>
      <c r="F182" s="75"/>
      <c r="I182" s="75"/>
      <c r="L182" s="75"/>
      <c r="AC182" s="15"/>
      <c r="AD182" s="15"/>
      <c r="AE182" s="15"/>
      <c r="AF182" s="15"/>
      <c r="AG182" s="15"/>
      <c r="AH182" s="67"/>
      <c r="AI182" s="67"/>
      <c r="AJ182" s="67"/>
      <c r="AK182" s="67"/>
      <c r="AL182" s="67"/>
      <c r="AM182" s="67"/>
      <c r="AN182" s="67"/>
      <c r="AP182" s="15"/>
      <c r="AQ182" s="15"/>
    </row>
    <row r="183" spans="3:43" s="38" customFormat="1" x14ac:dyDescent="0.3">
      <c r="C183" s="29"/>
      <c r="F183" s="75"/>
      <c r="I183" s="75"/>
      <c r="L183" s="75"/>
      <c r="AC183" s="15"/>
      <c r="AD183" s="15"/>
      <c r="AE183" s="15"/>
      <c r="AF183" s="15"/>
      <c r="AG183" s="15"/>
      <c r="AH183" s="67"/>
      <c r="AI183" s="67"/>
      <c r="AJ183" s="67"/>
      <c r="AK183" s="67"/>
      <c r="AL183" s="67"/>
      <c r="AM183" s="67"/>
      <c r="AN183" s="67"/>
      <c r="AP183" s="15"/>
      <c r="AQ183" s="15"/>
    </row>
    <row r="184" spans="3:43" s="38" customFormat="1" x14ac:dyDescent="0.3">
      <c r="C184" s="29"/>
      <c r="F184" s="75"/>
      <c r="I184" s="75"/>
      <c r="L184" s="75"/>
      <c r="AC184" s="15"/>
      <c r="AD184" s="15"/>
      <c r="AE184" s="15"/>
      <c r="AF184" s="15"/>
      <c r="AG184" s="15"/>
      <c r="AH184" s="67"/>
      <c r="AI184" s="67"/>
      <c r="AJ184" s="67"/>
      <c r="AK184" s="67"/>
      <c r="AL184" s="67"/>
      <c r="AM184" s="67"/>
      <c r="AN184" s="67"/>
      <c r="AP184" s="15"/>
      <c r="AQ184" s="15"/>
    </row>
    <row r="185" spans="3:43" s="38" customFormat="1" x14ac:dyDescent="0.3">
      <c r="C185" s="29"/>
      <c r="F185" s="75"/>
      <c r="I185" s="75"/>
      <c r="L185" s="75"/>
      <c r="AC185" s="15"/>
      <c r="AD185" s="15"/>
      <c r="AE185" s="15"/>
      <c r="AF185" s="15"/>
      <c r="AG185" s="15"/>
      <c r="AH185" s="67"/>
      <c r="AI185" s="67"/>
      <c r="AJ185" s="67"/>
      <c r="AK185" s="67"/>
      <c r="AL185" s="67"/>
      <c r="AM185" s="67"/>
      <c r="AN185" s="67"/>
      <c r="AP185" s="15"/>
      <c r="AQ185" s="15"/>
    </row>
    <row r="186" spans="3:43" s="38" customFormat="1" x14ac:dyDescent="0.3">
      <c r="C186" s="29"/>
      <c r="F186" s="75"/>
      <c r="I186" s="75"/>
      <c r="L186" s="75"/>
      <c r="AC186" s="15"/>
      <c r="AD186" s="15"/>
      <c r="AE186" s="15"/>
      <c r="AF186" s="15"/>
      <c r="AG186" s="15"/>
      <c r="AH186" s="67"/>
      <c r="AI186" s="67"/>
      <c r="AJ186" s="67"/>
      <c r="AK186" s="67"/>
      <c r="AL186" s="67"/>
      <c r="AM186" s="67"/>
      <c r="AN186" s="67"/>
      <c r="AP186" s="15"/>
      <c r="AQ186" s="15"/>
    </row>
    <row r="187" spans="3:43" s="38" customFormat="1" x14ac:dyDescent="0.3">
      <c r="C187" s="29"/>
      <c r="F187" s="75"/>
      <c r="I187" s="75"/>
      <c r="L187" s="75"/>
      <c r="AC187" s="15"/>
      <c r="AD187" s="15"/>
      <c r="AE187" s="15"/>
      <c r="AF187" s="15"/>
      <c r="AG187" s="15"/>
      <c r="AH187" s="67"/>
      <c r="AI187" s="67"/>
      <c r="AJ187" s="67"/>
      <c r="AK187" s="67"/>
      <c r="AL187" s="67"/>
      <c r="AM187" s="67"/>
      <c r="AN187" s="67"/>
      <c r="AP187" s="15"/>
      <c r="AQ187" s="15"/>
    </row>
    <row r="188" spans="3:43" s="38" customFormat="1" x14ac:dyDescent="0.3">
      <c r="C188" s="29"/>
      <c r="F188" s="75"/>
      <c r="I188" s="75"/>
      <c r="L188" s="75"/>
      <c r="AC188" s="15"/>
      <c r="AD188" s="15"/>
      <c r="AE188" s="15"/>
      <c r="AF188" s="15"/>
      <c r="AG188" s="15"/>
      <c r="AH188" s="67"/>
      <c r="AI188" s="67"/>
      <c r="AJ188" s="67"/>
      <c r="AK188" s="67"/>
      <c r="AL188" s="67"/>
      <c r="AM188" s="67"/>
      <c r="AN188" s="67"/>
      <c r="AP188" s="15"/>
      <c r="AQ188" s="15"/>
    </row>
    <row r="189" spans="3:43" s="38" customFormat="1" x14ac:dyDescent="0.3">
      <c r="C189" s="29"/>
      <c r="F189" s="75"/>
      <c r="I189" s="75"/>
      <c r="L189" s="75"/>
      <c r="AC189" s="15"/>
      <c r="AD189" s="15"/>
      <c r="AE189" s="15"/>
      <c r="AF189" s="15"/>
      <c r="AG189" s="15"/>
      <c r="AH189" s="67"/>
      <c r="AI189" s="67"/>
      <c r="AJ189" s="67"/>
      <c r="AK189" s="67"/>
      <c r="AL189" s="67"/>
      <c r="AM189" s="67"/>
      <c r="AN189" s="67"/>
      <c r="AP189" s="15"/>
      <c r="AQ189" s="15"/>
    </row>
    <row r="190" spans="3:43" s="38" customFormat="1" x14ac:dyDescent="0.3">
      <c r="C190" s="29"/>
      <c r="F190" s="75"/>
      <c r="I190" s="75"/>
      <c r="L190" s="75"/>
      <c r="AC190" s="15"/>
      <c r="AD190" s="15"/>
      <c r="AE190" s="15"/>
      <c r="AF190" s="15"/>
      <c r="AG190" s="15"/>
      <c r="AH190" s="67"/>
      <c r="AI190" s="67"/>
      <c r="AJ190" s="67"/>
      <c r="AK190" s="67"/>
      <c r="AL190" s="67"/>
      <c r="AM190" s="67"/>
      <c r="AN190" s="67"/>
      <c r="AP190" s="15"/>
      <c r="AQ190" s="15"/>
    </row>
    <row r="191" spans="3:43" s="38" customFormat="1" x14ac:dyDescent="0.3">
      <c r="C191" s="29"/>
      <c r="F191" s="75"/>
      <c r="I191" s="75"/>
      <c r="L191" s="75"/>
      <c r="AC191" s="15"/>
      <c r="AD191" s="15"/>
      <c r="AE191" s="15"/>
      <c r="AF191" s="15"/>
      <c r="AG191" s="15"/>
      <c r="AH191" s="67"/>
      <c r="AI191" s="67"/>
      <c r="AJ191" s="67"/>
      <c r="AK191" s="67"/>
      <c r="AL191" s="67"/>
      <c r="AM191" s="67"/>
      <c r="AN191" s="67"/>
      <c r="AP191" s="15"/>
      <c r="AQ191" s="15"/>
    </row>
    <row r="192" spans="3:43" s="38" customFormat="1" x14ac:dyDescent="0.3">
      <c r="C192" s="29"/>
      <c r="F192" s="75"/>
      <c r="I192" s="75"/>
      <c r="L192" s="75"/>
      <c r="AC192" s="15"/>
      <c r="AD192" s="15"/>
      <c r="AE192" s="15"/>
      <c r="AF192" s="15"/>
      <c r="AG192" s="15"/>
      <c r="AH192" s="67"/>
      <c r="AI192" s="67"/>
      <c r="AJ192" s="67"/>
      <c r="AK192" s="67"/>
      <c r="AL192" s="67"/>
      <c r="AM192" s="67"/>
      <c r="AN192" s="67"/>
      <c r="AP192" s="15"/>
      <c r="AQ192" s="15"/>
    </row>
    <row r="193" spans="3:43" s="38" customFormat="1" x14ac:dyDescent="0.3">
      <c r="C193" s="29"/>
      <c r="F193" s="75"/>
      <c r="I193" s="75"/>
      <c r="L193" s="75"/>
      <c r="AC193" s="15"/>
      <c r="AD193" s="15"/>
      <c r="AE193" s="15"/>
      <c r="AF193" s="15"/>
      <c r="AG193" s="15"/>
      <c r="AH193" s="67"/>
      <c r="AI193" s="67"/>
      <c r="AJ193" s="67"/>
      <c r="AK193" s="67"/>
      <c r="AL193" s="67"/>
      <c r="AM193" s="67"/>
      <c r="AN193" s="67"/>
      <c r="AP193" s="15"/>
      <c r="AQ193" s="15"/>
    </row>
    <row r="194" spans="3:43" s="38" customFormat="1" x14ac:dyDescent="0.3">
      <c r="C194" s="29"/>
      <c r="F194" s="75"/>
      <c r="I194" s="75"/>
      <c r="L194" s="75"/>
      <c r="AC194" s="15"/>
      <c r="AD194" s="15"/>
      <c r="AE194" s="15"/>
      <c r="AF194" s="15"/>
      <c r="AG194" s="15"/>
      <c r="AH194" s="67"/>
      <c r="AI194" s="67"/>
      <c r="AJ194" s="67"/>
      <c r="AK194" s="67"/>
      <c r="AL194" s="67"/>
      <c r="AM194" s="67"/>
      <c r="AN194" s="67"/>
      <c r="AP194" s="15"/>
      <c r="AQ194" s="15"/>
    </row>
    <row r="195" spans="3:43" s="38" customFormat="1" x14ac:dyDescent="0.3">
      <c r="C195" s="29"/>
      <c r="F195" s="75"/>
      <c r="I195" s="75"/>
      <c r="L195" s="75"/>
      <c r="AC195" s="15"/>
      <c r="AD195" s="15"/>
      <c r="AE195" s="15"/>
      <c r="AF195" s="15"/>
      <c r="AG195" s="15"/>
      <c r="AH195" s="67"/>
      <c r="AI195" s="67"/>
      <c r="AJ195" s="67"/>
      <c r="AK195" s="67"/>
      <c r="AL195" s="67"/>
      <c r="AM195" s="67"/>
      <c r="AN195" s="67"/>
      <c r="AP195" s="15"/>
      <c r="AQ195" s="15"/>
    </row>
    <row r="196" spans="3:43" s="38" customFormat="1" x14ac:dyDescent="0.3">
      <c r="C196" s="29"/>
      <c r="F196" s="75"/>
      <c r="I196" s="75"/>
      <c r="L196" s="75"/>
      <c r="AC196" s="15"/>
      <c r="AD196" s="15"/>
      <c r="AE196" s="15"/>
      <c r="AF196" s="15"/>
      <c r="AG196" s="15"/>
      <c r="AH196" s="67"/>
      <c r="AI196" s="67"/>
      <c r="AJ196" s="67"/>
      <c r="AK196" s="67"/>
      <c r="AL196" s="67"/>
      <c r="AM196" s="67"/>
      <c r="AN196" s="67"/>
      <c r="AP196" s="15"/>
      <c r="AQ196" s="15"/>
    </row>
    <row r="197" spans="3:43" s="38" customFormat="1" x14ac:dyDescent="0.3">
      <c r="C197" s="29"/>
      <c r="F197" s="75"/>
      <c r="I197" s="75"/>
      <c r="L197" s="75"/>
      <c r="AC197" s="15"/>
      <c r="AD197" s="15"/>
      <c r="AE197" s="15"/>
      <c r="AF197" s="15"/>
      <c r="AG197" s="15"/>
      <c r="AH197" s="67"/>
      <c r="AI197" s="67"/>
      <c r="AJ197" s="67"/>
      <c r="AK197" s="67"/>
      <c r="AL197" s="67"/>
      <c r="AM197" s="67"/>
      <c r="AN197" s="67"/>
      <c r="AP197" s="15"/>
      <c r="AQ197" s="15"/>
    </row>
    <row r="198" spans="3:43" s="38" customFormat="1" x14ac:dyDescent="0.3">
      <c r="C198" s="29"/>
      <c r="F198" s="75"/>
      <c r="I198" s="75"/>
      <c r="L198" s="75"/>
      <c r="AC198" s="15"/>
      <c r="AD198" s="15"/>
      <c r="AE198" s="15"/>
      <c r="AF198" s="15"/>
      <c r="AG198" s="15"/>
      <c r="AH198" s="67"/>
      <c r="AI198" s="67"/>
      <c r="AJ198" s="67"/>
      <c r="AK198" s="67"/>
      <c r="AL198" s="67"/>
      <c r="AM198" s="67"/>
      <c r="AN198" s="67"/>
      <c r="AP198" s="15"/>
      <c r="AQ198" s="15"/>
    </row>
    <row r="199" spans="3:43" s="38" customFormat="1" x14ac:dyDescent="0.3">
      <c r="C199" s="29"/>
      <c r="F199" s="75"/>
      <c r="I199" s="75"/>
      <c r="L199" s="75"/>
      <c r="AC199" s="15"/>
      <c r="AD199" s="15"/>
      <c r="AE199" s="15"/>
      <c r="AF199" s="15"/>
      <c r="AG199" s="15"/>
      <c r="AH199" s="67"/>
      <c r="AI199" s="67"/>
      <c r="AJ199" s="67"/>
      <c r="AK199" s="67"/>
      <c r="AL199" s="67"/>
      <c r="AM199" s="67"/>
      <c r="AN199" s="67"/>
      <c r="AP199" s="15"/>
      <c r="AQ199" s="15"/>
    </row>
    <row r="200" spans="3:43" s="38" customFormat="1" x14ac:dyDescent="0.3">
      <c r="C200" s="29"/>
      <c r="F200" s="75"/>
      <c r="I200" s="75"/>
      <c r="L200" s="75"/>
      <c r="AC200" s="15"/>
      <c r="AD200" s="15"/>
      <c r="AE200" s="15"/>
      <c r="AF200" s="15"/>
      <c r="AG200" s="15"/>
      <c r="AH200" s="67"/>
      <c r="AI200" s="67"/>
      <c r="AJ200" s="67"/>
      <c r="AK200" s="67"/>
      <c r="AL200" s="67"/>
      <c r="AM200" s="67"/>
      <c r="AN200" s="67"/>
      <c r="AP200" s="15"/>
      <c r="AQ200" s="15"/>
    </row>
    <row r="201" spans="3:43" s="38" customFormat="1" x14ac:dyDescent="0.3">
      <c r="C201" s="29"/>
      <c r="F201" s="75"/>
      <c r="I201" s="75"/>
      <c r="L201" s="75"/>
      <c r="AC201" s="15"/>
      <c r="AD201" s="15"/>
      <c r="AE201" s="15"/>
      <c r="AF201" s="15"/>
      <c r="AG201" s="15"/>
      <c r="AH201" s="67"/>
      <c r="AI201" s="67"/>
      <c r="AJ201" s="67"/>
      <c r="AK201" s="67"/>
      <c r="AL201" s="67"/>
      <c r="AM201" s="67"/>
      <c r="AN201" s="67"/>
      <c r="AP201" s="15"/>
      <c r="AQ201" s="15"/>
    </row>
    <row r="202" spans="3:43" s="38" customFormat="1" x14ac:dyDescent="0.3">
      <c r="C202" s="29"/>
      <c r="F202" s="75"/>
      <c r="I202" s="75"/>
      <c r="L202" s="75"/>
      <c r="AC202" s="15"/>
      <c r="AD202" s="15"/>
      <c r="AE202" s="15"/>
      <c r="AF202" s="15"/>
      <c r="AG202" s="15"/>
      <c r="AH202" s="67"/>
      <c r="AI202" s="67"/>
      <c r="AJ202" s="67"/>
      <c r="AK202" s="67"/>
      <c r="AL202" s="67"/>
      <c r="AM202" s="67"/>
      <c r="AN202" s="67"/>
      <c r="AP202" s="15"/>
      <c r="AQ202" s="15"/>
    </row>
    <row r="203" spans="3:43" s="38" customFormat="1" x14ac:dyDescent="0.3">
      <c r="C203" s="29"/>
      <c r="F203" s="75"/>
      <c r="I203" s="75"/>
      <c r="L203" s="75"/>
      <c r="AC203" s="15"/>
      <c r="AD203" s="15"/>
      <c r="AE203" s="15"/>
      <c r="AF203" s="15"/>
      <c r="AG203" s="15"/>
      <c r="AH203" s="67"/>
      <c r="AI203" s="67"/>
      <c r="AJ203" s="67"/>
      <c r="AK203" s="67"/>
      <c r="AL203" s="67"/>
      <c r="AM203" s="67"/>
      <c r="AN203" s="67"/>
      <c r="AP203" s="15"/>
      <c r="AQ203" s="15"/>
    </row>
    <row r="204" spans="3:43" s="38" customFormat="1" x14ac:dyDescent="0.3">
      <c r="C204" s="29"/>
      <c r="F204" s="75"/>
      <c r="I204" s="75"/>
      <c r="L204" s="75"/>
      <c r="AC204" s="15"/>
      <c r="AD204" s="15"/>
      <c r="AE204" s="15"/>
      <c r="AF204" s="15"/>
      <c r="AG204" s="15"/>
      <c r="AH204" s="67"/>
      <c r="AI204" s="67"/>
      <c r="AJ204" s="67"/>
      <c r="AK204" s="67"/>
      <c r="AL204" s="67"/>
      <c r="AM204" s="67"/>
      <c r="AN204" s="67"/>
      <c r="AP204" s="15"/>
      <c r="AQ204" s="15"/>
    </row>
    <row r="205" spans="3:43" s="38" customFormat="1" x14ac:dyDescent="0.3">
      <c r="C205" s="29"/>
      <c r="F205" s="75"/>
      <c r="I205" s="75"/>
      <c r="L205" s="7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76"/>
      <c r="AP205" s="76"/>
      <c r="AQ205" s="76"/>
    </row>
    <row r="206" spans="3:43" s="38" customFormat="1" x14ac:dyDescent="0.3">
      <c r="C206" s="75"/>
      <c r="F206" s="75"/>
      <c r="I206" s="75"/>
      <c r="L206" s="7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</row>
    <row r="207" spans="3:43" s="38" customFormat="1" x14ac:dyDescent="0.3">
      <c r="C207" s="75"/>
      <c r="F207" s="75"/>
      <c r="I207" s="75"/>
      <c r="L207" s="7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</row>
    <row r="208" spans="3:43" s="38" customFormat="1" x14ac:dyDescent="0.3">
      <c r="C208" s="75"/>
      <c r="F208" s="75"/>
      <c r="I208" s="75"/>
      <c r="L208" s="7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</row>
    <row r="209" spans="3:40" s="38" customFormat="1" x14ac:dyDescent="0.3">
      <c r="C209" s="75"/>
      <c r="F209" s="75"/>
      <c r="I209" s="75"/>
      <c r="L209" s="7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</row>
    <row r="210" spans="3:40" s="38" customFormat="1" x14ac:dyDescent="0.3">
      <c r="C210" s="75"/>
      <c r="F210" s="75"/>
      <c r="I210" s="75"/>
      <c r="L210" s="7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</row>
    <row r="211" spans="3:40" s="38" customFormat="1" x14ac:dyDescent="0.3">
      <c r="C211" s="75"/>
      <c r="F211" s="75"/>
      <c r="I211" s="75"/>
      <c r="L211" s="7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</row>
    <row r="212" spans="3:40" s="38" customFormat="1" x14ac:dyDescent="0.3">
      <c r="C212" s="75"/>
      <c r="F212" s="75"/>
      <c r="I212" s="75"/>
      <c r="L212" s="7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</row>
    <row r="213" spans="3:40" s="38" customFormat="1" x14ac:dyDescent="0.3">
      <c r="C213" s="75"/>
      <c r="F213" s="75"/>
      <c r="I213" s="75"/>
      <c r="L213" s="7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</row>
    <row r="214" spans="3:40" s="38" customFormat="1" x14ac:dyDescent="0.3">
      <c r="C214" s="75"/>
      <c r="F214" s="75"/>
      <c r="I214" s="75"/>
      <c r="L214" s="7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</row>
    <row r="215" spans="3:40" s="38" customFormat="1" x14ac:dyDescent="0.3">
      <c r="C215" s="75"/>
      <c r="F215" s="75"/>
      <c r="I215" s="75"/>
      <c r="L215" s="7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</row>
    <row r="216" spans="3:40" s="38" customFormat="1" x14ac:dyDescent="0.3">
      <c r="C216" s="75"/>
      <c r="F216" s="75"/>
      <c r="I216" s="75"/>
      <c r="L216" s="7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</row>
    <row r="217" spans="3:40" s="38" customFormat="1" x14ac:dyDescent="0.3">
      <c r="C217" s="75"/>
      <c r="F217" s="75"/>
      <c r="I217" s="75"/>
      <c r="L217" s="7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</row>
    <row r="218" spans="3:40" s="38" customFormat="1" x14ac:dyDescent="0.3">
      <c r="C218" s="75"/>
      <c r="F218" s="75"/>
      <c r="I218" s="75"/>
      <c r="L218" s="7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</row>
    <row r="219" spans="3:40" s="38" customFormat="1" x14ac:dyDescent="0.3">
      <c r="C219" s="75"/>
      <c r="F219" s="75"/>
      <c r="I219" s="75"/>
      <c r="L219" s="7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</row>
    <row r="220" spans="3:40" s="38" customFormat="1" x14ac:dyDescent="0.3">
      <c r="C220" s="75"/>
      <c r="F220" s="75"/>
      <c r="I220" s="75"/>
      <c r="L220" s="7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</row>
    <row r="221" spans="3:40" s="38" customFormat="1" x14ac:dyDescent="0.3">
      <c r="C221" s="75"/>
      <c r="F221" s="75"/>
      <c r="I221" s="75"/>
      <c r="L221" s="7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</row>
    <row r="222" spans="3:40" s="38" customFormat="1" x14ac:dyDescent="0.3">
      <c r="C222" s="75"/>
      <c r="F222" s="75"/>
      <c r="I222" s="75"/>
      <c r="L222" s="7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</row>
    <row r="223" spans="3:40" s="38" customFormat="1" x14ac:dyDescent="0.3">
      <c r="C223" s="75"/>
      <c r="F223" s="75"/>
      <c r="I223" s="75"/>
      <c r="L223" s="7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</row>
    <row r="224" spans="3:40" s="38" customFormat="1" x14ac:dyDescent="0.3">
      <c r="C224" s="75"/>
      <c r="F224" s="75"/>
      <c r="I224" s="75"/>
      <c r="L224" s="7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</row>
    <row r="225" spans="3:40" s="38" customFormat="1" x14ac:dyDescent="0.3">
      <c r="C225" s="75"/>
      <c r="F225" s="75"/>
      <c r="I225" s="75"/>
      <c r="L225" s="7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</row>
    <row r="226" spans="3:40" s="38" customFormat="1" x14ac:dyDescent="0.3">
      <c r="C226" s="75"/>
      <c r="F226" s="75"/>
      <c r="I226" s="75"/>
      <c r="L226" s="7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</row>
    <row r="227" spans="3:40" s="38" customFormat="1" x14ac:dyDescent="0.3">
      <c r="C227" s="75"/>
      <c r="F227" s="75"/>
      <c r="I227" s="75"/>
      <c r="L227" s="7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</row>
    <row r="228" spans="3:40" s="38" customFormat="1" x14ac:dyDescent="0.3">
      <c r="C228" s="75"/>
      <c r="F228" s="75"/>
      <c r="I228" s="75"/>
      <c r="L228" s="7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</row>
    <row r="229" spans="3:40" s="38" customFormat="1" x14ac:dyDescent="0.3">
      <c r="C229" s="75"/>
      <c r="F229" s="75"/>
      <c r="I229" s="75"/>
      <c r="L229" s="7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</row>
    <row r="230" spans="3:40" s="38" customFormat="1" x14ac:dyDescent="0.3">
      <c r="C230" s="75"/>
      <c r="F230" s="75"/>
      <c r="I230" s="75"/>
      <c r="L230" s="7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</row>
    <row r="231" spans="3:40" s="38" customFormat="1" x14ac:dyDescent="0.3">
      <c r="C231" s="75"/>
      <c r="F231" s="75"/>
      <c r="I231" s="75"/>
      <c r="L231" s="7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</row>
    <row r="232" spans="3:40" s="38" customFormat="1" x14ac:dyDescent="0.3">
      <c r="C232" s="75"/>
      <c r="F232" s="75"/>
      <c r="I232" s="75"/>
      <c r="L232" s="7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</row>
    <row r="233" spans="3:40" s="38" customFormat="1" x14ac:dyDescent="0.3">
      <c r="C233" s="75"/>
      <c r="F233" s="75"/>
      <c r="I233" s="75"/>
      <c r="L233" s="7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</row>
    <row r="234" spans="3:40" s="38" customFormat="1" x14ac:dyDescent="0.3">
      <c r="C234" s="75"/>
      <c r="F234" s="75"/>
      <c r="I234" s="75"/>
      <c r="L234" s="7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</row>
    <row r="235" spans="3:40" s="38" customFormat="1" x14ac:dyDescent="0.3">
      <c r="C235" s="75"/>
      <c r="F235" s="75"/>
      <c r="I235" s="75"/>
      <c r="L235" s="7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</row>
    <row r="236" spans="3:40" s="38" customFormat="1" x14ac:dyDescent="0.3">
      <c r="C236" s="75"/>
      <c r="F236" s="75"/>
      <c r="I236" s="75"/>
      <c r="L236" s="7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</row>
    <row r="237" spans="3:40" s="38" customFormat="1" x14ac:dyDescent="0.3">
      <c r="C237" s="75"/>
      <c r="F237" s="75"/>
      <c r="I237" s="75"/>
      <c r="L237" s="7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</row>
    <row r="238" spans="3:40" s="38" customFormat="1" x14ac:dyDescent="0.3">
      <c r="C238" s="75"/>
      <c r="F238" s="75"/>
      <c r="I238" s="75"/>
      <c r="L238" s="7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</row>
    <row r="239" spans="3:40" s="38" customFormat="1" x14ac:dyDescent="0.3">
      <c r="C239" s="75"/>
      <c r="F239" s="75"/>
      <c r="I239" s="75"/>
      <c r="L239" s="7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</row>
    <row r="240" spans="3:40" s="38" customFormat="1" x14ac:dyDescent="0.3">
      <c r="C240" s="75"/>
      <c r="F240" s="75"/>
      <c r="I240" s="75"/>
      <c r="L240" s="7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</row>
    <row r="241" spans="3:40" s="38" customFormat="1" x14ac:dyDescent="0.3">
      <c r="C241" s="75"/>
      <c r="F241" s="75"/>
      <c r="I241" s="75"/>
      <c r="L241" s="7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</row>
    <row r="242" spans="3:40" s="38" customFormat="1" x14ac:dyDescent="0.3">
      <c r="C242" s="75"/>
      <c r="F242" s="75"/>
      <c r="I242" s="75"/>
      <c r="L242" s="7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</row>
    <row r="243" spans="3:40" s="38" customFormat="1" x14ac:dyDescent="0.3">
      <c r="C243" s="75"/>
      <c r="F243" s="75"/>
      <c r="I243" s="75"/>
      <c r="L243" s="7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</row>
    <row r="244" spans="3:40" s="38" customFormat="1" x14ac:dyDescent="0.3">
      <c r="C244" s="75"/>
      <c r="F244" s="75"/>
      <c r="I244" s="75"/>
      <c r="L244" s="7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</row>
    <row r="245" spans="3:40" s="38" customFormat="1" x14ac:dyDescent="0.3">
      <c r="C245" s="75"/>
      <c r="F245" s="75"/>
      <c r="I245" s="75"/>
      <c r="L245" s="7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</row>
    <row r="246" spans="3:40" s="38" customFormat="1" x14ac:dyDescent="0.3">
      <c r="C246" s="75"/>
      <c r="F246" s="75"/>
      <c r="I246" s="75"/>
      <c r="L246" s="7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</row>
    <row r="247" spans="3:40" s="38" customFormat="1" x14ac:dyDescent="0.3">
      <c r="C247" s="75"/>
      <c r="F247" s="75"/>
      <c r="I247" s="75"/>
      <c r="L247" s="7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</row>
    <row r="248" spans="3:40" s="38" customFormat="1" x14ac:dyDescent="0.3">
      <c r="C248" s="75"/>
      <c r="F248" s="75"/>
      <c r="I248" s="75"/>
      <c r="L248" s="7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</row>
    <row r="249" spans="3:40" s="38" customFormat="1" x14ac:dyDescent="0.3">
      <c r="C249" s="75"/>
      <c r="F249" s="75"/>
      <c r="I249" s="75"/>
      <c r="L249" s="7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</row>
    <row r="250" spans="3:40" s="38" customFormat="1" x14ac:dyDescent="0.3">
      <c r="C250" s="75"/>
      <c r="F250" s="75"/>
      <c r="I250" s="75"/>
      <c r="L250" s="7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</row>
    <row r="251" spans="3:40" s="38" customFormat="1" x14ac:dyDescent="0.3">
      <c r="C251" s="75"/>
      <c r="F251" s="75"/>
      <c r="I251" s="75"/>
      <c r="L251" s="7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</row>
    <row r="252" spans="3:40" s="38" customFormat="1" x14ac:dyDescent="0.3">
      <c r="C252" s="75"/>
      <c r="F252" s="75"/>
      <c r="I252" s="75"/>
      <c r="L252" s="7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</row>
    <row r="253" spans="3:40" s="38" customFormat="1" x14ac:dyDescent="0.3">
      <c r="C253" s="75"/>
      <c r="F253" s="75"/>
      <c r="I253" s="75"/>
      <c r="L253" s="7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</row>
    <row r="254" spans="3:40" s="38" customFormat="1" x14ac:dyDescent="0.3">
      <c r="C254" s="75"/>
      <c r="F254" s="75"/>
      <c r="I254" s="75"/>
      <c r="L254" s="7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</row>
    <row r="255" spans="3:40" s="38" customFormat="1" x14ac:dyDescent="0.3">
      <c r="C255" s="75"/>
      <c r="F255" s="75"/>
      <c r="I255" s="75"/>
      <c r="L255" s="7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</row>
    <row r="256" spans="3:40" s="38" customFormat="1" x14ac:dyDescent="0.3">
      <c r="C256" s="75"/>
      <c r="F256" s="75"/>
      <c r="I256" s="75"/>
      <c r="L256" s="7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</row>
    <row r="257" spans="3:40" s="38" customFormat="1" x14ac:dyDescent="0.3">
      <c r="C257" s="75"/>
      <c r="F257" s="75"/>
      <c r="I257" s="75"/>
      <c r="L257" s="7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</row>
    <row r="258" spans="3:40" s="38" customFormat="1" x14ac:dyDescent="0.3">
      <c r="C258" s="75"/>
      <c r="F258" s="75"/>
      <c r="I258" s="75"/>
      <c r="L258" s="7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</row>
    <row r="259" spans="3:40" s="38" customFormat="1" x14ac:dyDescent="0.3">
      <c r="C259" s="75"/>
      <c r="F259" s="75"/>
      <c r="I259" s="75"/>
      <c r="L259" s="7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</row>
    <row r="260" spans="3:40" s="38" customFormat="1" x14ac:dyDescent="0.3">
      <c r="C260" s="75"/>
      <c r="F260" s="75"/>
      <c r="I260" s="75"/>
      <c r="L260" s="7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</row>
    <row r="261" spans="3:40" s="38" customFormat="1" x14ac:dyDescent="0.3">
      <c r="C261" s="75"/>
      <c r="F261" s="75"/>
      <c r="I261" s="75"/>
      <c r="L261" s="7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</row>
    <row r="262" spans="3:40" s="38" customFormat="1" x14ac:dyDescent="0.3">
      <c r="C262" s="75"/>
      <c r="F262" s="75"/>
      <c r="I262" s="75"/>
      <c r="L262" s="7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</row>
    <row r="263" spans="3:40" s="38" customFormat="1" x14ac:dyDescent="0.3">
      <c r="C263" s="75"/>
      <c r="F263" s="75"/>
      <c r="I263" s="75"/>
      <c r="L263" s="7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</row>
    <row r="264" spans="3:40" s="38" customFormat="1" x14ac:dyDescent="0.3">
      <c r="C264" s="75"/>
      <c r="F264" s="75"/>
      <c r="I264" s="75"/>
      <c r="L264" s="7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</row>
    <row r="265" spans="3:40" s="38" customFormat="1" x14ac:dyDescent="0.3">
      <c r="C265" s="75"/>
      <c r="F265" s="75"/>
      <c r="I265" s="75"/>
      <c r="L265" s="7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</row>
    <row r="266" spans="3:40" s="38" customFormat="1" x14ac:dyDescent="0.3">
      <c r="C266" s="75"/>
      <c r="F266" s="75"/>
      <c r="I266" s="75"/>
      <c r="L266" s="7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</row>
    <row r="267" spans="3:40" s="38" customFormat="1" x14ac:dyDescent="0.3">
      <c r="C267" s="75"/>
      <c r="F267" s="75"/>
      <c r="I267" s="75"/>
      <c r="L267" s="7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</row>
    <row r="268" spans="3:40" s="38" customFormat="1" x14ac:dyDescent="0.3">
      <c r="C268" s="75"/>
      <c r="F268" s="75"/>
      <c r="I268" s="75"/>
      <c r="L268" s="7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</row>
    <row r="269" spans="3:40" s="38" customFormat="1" x14ac:dyDescent="0.3">
      <c r="C269" s="75"/>
      <c r="F269" s="75"/>
      <c r="I269" s="75"/>
      <c r="L269" s="7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</row>
    <row r="270" spans="3:40" s="38" customFormat="1" x14ac:dyDescent="0.3">
      <c r="C270" s="75"/>
      <c r="F270" s="75"/>
      <c r="I270" s="75"/>
      <c r="L270" s="7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</row>
    <row r="271" spans="3:40" s="38" customFormat="1" x14ac:dyDescent="0.3">
      <c r="C271" s="75"/>
      <c r="F271" s="75"/>
      <c r="I271" s="75"/>
      <c r="L271" s="7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</row>
    <row r="272" spans="3:40" s="38" customFormat="1" x14ac:dyDescent="0.3">
      <c r="C272" s="75"/>
      <c r="F272" s="75"/>
      <c r="I272" s="75"/>
      <c r="L272" s="7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</row>
    <row r="273" spans="3:40" s="38" customFormat="1" x14ac:dyDescent="0.3">
      <c r="C273" s="75"/>
      <c r="F273" s="75"/>
      <c r="I273" s="75"/>
      <c r="L273" s="7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</row>
    <row r="274" spans="3:40" s="38" customFormat="1" x14ac:dyDescent="0.3">
      <c r="C274" s="75"/>
      <c r="F274" s="75"/>
      <c r="I274" s="75"/>
      <c r="L274" s="7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</row>
    <row r="275" spans="3:40" s="38" customFormat="1" x14ac:dyDescent="0.3">
      <c r="C275" s="75"/>
      <c r="F275" s="75"/>
      <c r="I275" s="75"/>
      <c r="L275" s="7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</row>
    <row r="276" spans="3:40" s="38" customFormat="1" x14ac:dyDescent="0.3">
      <c r="C276" s="75"/>
      <c r="F276" s="75"/>
      <c r="I276" s="75"/>
      <c r="L276" s="7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</row>
    <row r="277" spans="3:40" s="38" customFormat="1" x14ac:dyDescent="0.3">
      <c r="C277" s="75"/>
      <c r="F277" s="75"/>
      <c r="I277" s="75"/>
      <c r="L277" s="7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</row>
    <row r="278" spans="3:40" s="38" customFormat="1" x14ac:dyDescent="0.3">
      <c r="C278" s="75"/>
      <c r="F278" s="75"/>
      <c r="I278" s="75"/>
      <c r="L278" s="7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</row>
    <row r="279" spans="3:40" s="38" customFormat="1" x14ac:dyDescent="0.3">
      <c r="C279" s="75"/>
      <c r="F279" s="75"/>
      <c r="I279" s="75"/>
      <c r="L279" s="7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</row>
    <row r="280" spans="3:40" s="38" customFormat="1" x14ac:dyDescent="0.3">
      <c r="C280" s="75"/>
      <c r="F280" s="75"/>
      <c r="I280" s="75"/>
      <c r="L280" s="7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</row>
    <row r="281" spans="3:40" s="38" customFormat="1" x14ac:dyDescent="0.3">
      <c r="C281" s="75"/>
      <c r="F281" s="75"/>
      <c r="I281" s="75"/>
      <c r="L281" s="7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</row>
    <row r="282" spans="3:40" s="38" customFormat="1" x14ac:dyDescent="0.3">
      <c r="C282" s="75"/>
      <c r="F282" s="75"/>
      <c r="I282" s="75"/>
      <c r="L282" s="7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</row>
    <row r="283" spans="3:40" s="38" customFormat="1" x14ac:dyDescent="0.3">
      <c r="C283" s="75"/>
      <c r="F283" s="75"/>
      <c r="I283" s="75"/>
      <c r="L283" s="7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</row>
    <row r="284" spans="3:40" s="38" customFormat="1" x14ac:dyDescent="0.3">
      <c r="C284" s="75"/>
      <c r="F284" s="75"/>
      <c r="I284" s="75"/>
      <c r="L284" s="7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</row>
    <row r="285" spans="3:40" s="38" customFormat="1" x14ac:dyDescent="0.3">
      <c r="C285" s="75"/>
      <c r="F285" s="75"/>
      <c r="I285" s="75"/>
      <c r="L285" s="7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</row>
    <row r="286" spans="3:40" s="38" customFormat="1" x14ac:dyDescent="0.3">
      <c r="C286" s="75"/>
      <c r="F286" s="75"/>
      <c r="I286" s="75"/>
      <c r="L286" s="7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</row>
    <row r="287" spans="3:40" s="38" customFormat="1" x14ac:dyDescent="0.3">
      <c r="C287" s="75"/>
      <c r="F287" s="75"/>
      <c r="I287" s="75"/>
      <c r="L287" s="7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</row>
    <row r="288" spans="3:40" s="38" customFormat="1" x14ac:dyDescent="0.3">
      <c r="C288" s="75"/>
      <c r="F288" s="75"/>
      <c r="I288" s="75"/>
      <c r="L288" s="7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</row>
    <row r="289" spans="3:40" s="38" customFormat="1" x14ac:dyDescent="0.3">
      <c r="C289" s="75"/>
      <c r="F289" s="75"/>
      <c r="I289" s="75"/>
      <c r="L289" s="7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</row>
    <row r="290" spans="3:40" s="38" customFormat="1" x14ac:dyDescent="0.3">
      <c r="C290" s="75"/>
      <c r="F290" s="75"/>
      <c r="I290" s="75"/>
      <c r="L290" s="7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</row>
    <row r="291" spans="3:40" s="38" customFormat="1" x14ac:dyDescent="0.3">
      <c r="C291" s="75"/>
      <c r="F291" s="75"/>
      <c r="I291" s="75"/>
      <c r="L291" s="7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</row>
    <row r="292" spans="3:40" s="38" customFormat="1" x14ac:dyDescent="0.3">
      <c r="C292" s="75"/>
      <c r="F292" s="75"/>
      <c r="I292" s="75"/>
      <c r="L292" s="7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</row>
    <row r="293" spans="3:40" s="38" customFormat="1" x14ac:dyDescent="0.3">
      <c r="C293" s="75"/>
      <c r="F293" s="75"/>
      <c r="I293" s="75"/>
      <c r="L293" s="7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</row>
    <row r="294" spans="3:40" s="38" customFormat="1" x14ac:dyDescent="0.3">
      <c r="C294" s="75"/>
      <c r="F294" s="75"/>
      <c r="I294" s="75"/>
      <c r="L294" s="7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</row>
    <row r="295" spans="3:40" s="38" customFormat="1" x14ac:dyDescent="0.3">
      <c r="C295" s="75"/>
      <c r="F295" s="75"/>
      <c r="I295" s="75"/>
      <c r="L295" s="7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</row>
    <row r="296" spans="3:40" s="38" customFormat="1" x14ac:dyDescent="0.3">
      <c r="C296" s="75"/>
      <c r="F296" s="75"/>
      <c r="I296" s="75"/>
      <c r="L296" s="7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</row>
    <row r="297" spans="3:40" s="38" customFormat="1" x14ac:dyDescent="0.3">
      <c r="C297" s="75"/>
      <c r="F297" s="75"/>
      <c r="I297" s="75"/>
      <c r="L297" s="7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</row>
    <row r="298" spans="3:40" s="38" customFormat="1" x14ac:dyDescent="0.3">
      <c r="C298" s="75"/>
      <c r="F298" s="75"/>
      <c r="I298" s="75"/>
      <c r="L298" s="7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</row>
    <row r="299" spans="3:40" s="38" customFormat="1" x14ac:dyDescent="0.3">
      <c r="C299" s="75"/>
      <c r="F299" s="75"/>
      <c r="I299" s="75"/>
      <c r="L299" s="7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</row>
  </sheetData>
  <mergeCells count="29">
    <mergeCell ref="B2:M2"/>
    <mergeCell ref="O8:P8"/>
    <mergeCell ref="N2:T2"/>
    <mergeCell ref="P76:X76"/>
    <mergeCell ref="V4:X4"/>
    <mergeCell ref="V5:X5"/>
    <mergeCell ref="O49:Q49"/>
    <mergeCell ref="R4:S4"/>
    <mergeCell ref="U2:X2"/>
    <mergeCell ref="P58:X58"/>
    <mergeCell ref="O50:P50"/>
    <mergeCell ref="O10:P10"/>
    <mergeCell ref="O7:P7"/>
    <mergeCell ref="R51:X54"/>
    <mergeCell ref="O4:P4"/>
    <mergeCell ref="X15:X16"/>
    <mergeCell ref="O5:P5"/>
    <mergeCell ref="O6:P6"/>
    <mergeCell ref="X27:X28"/>
    <mergeCell ref="X18:X19"/>
    <mergeCell ref="X43:X44"/>
    <mergeCell ref="O9:P9"/>
    <mergeCell ref="O11:P11"/>
    <mergeCell ref="X12:X13"/>
    <mergeCell ref="X40:X41"/>
    <mergeCell ref="X21:X22"/>
    <mergeCell ref="X24:X25"/>
    <mergeCell ref="X30:X32"/>
    <mergeCell ref="X37:X38"/>
  </mergeCells>
  <conditionalFormatting sqref="L5:L54 I5:I54 F5:F54 C5:C54">
    <cfRule type="cellIs" dxfId="9" priority="37" stopIfTrue="1" operator="lessThan">
      <formula>#REF!</formula>
    </cfRule>
    <cfRule type="cellIs" dxfId="8" priority="38" stopIfTrue="1" operator="greaterThan">
      <formula>#REF!</formula>
    </cfRule>
  </conditionalFormatting>
  <conditionalFormatting sqref="W30">
    <cfRule type="cellIs" dxfId="7" priority="2" operator="greaterThan">
      <formula>0</formula>
    </cfRule>
  </conditionalFormatting>
  <conditionalFormatting sqref="W10 W12">
    <cfRule type="cellIs" dxfId="6" priority="8" operator="greaterThan">
      <formula>0</formula>
    </cfRule>
  </conditionalFormatting>
  <conditionalFormatting sqref="W15">
    <cfRule type="cellIs" dxfId="5" priority="7" operator="greaterThan">
      <formula>0</formula>
    </cfRule>
  </conditionalFormatting>
  <conditionalFormatting sqref="W18">
    <cfRule type="cellIs" dxfId="4" priority="6" operator="greaterThan">
      <formula>0</formula>
    </cfRule>
  </conditionalFormatting>
  <conditionalFormatting sqref="W21">
    <cfRule type="cellIs" dxfId="3" priority="5" operator="greaterThan">
      <formula>0</formula>
    </cfRule>
  </conditionalFormatting>
  <conditionalFormatting sqref="W24">
    <cfRule type="cellIs" dxfId="2" priority="4" operator="greaterThan">
      <formula>0</formula>
    </cfRule>
  </conditionalFormatting>
  <conditionalFormatting sqref="W27">
    <cfRule type="cellIs" dxfId="1" priority="3" operator="greaterThan">
      <formula>0</formula>
    </cfRule>
  </conditionalFormatting>
  <conditionalFormatting sqref="W35 W37 W40 W43">
    <cfRule type="cellIs" dxfId="0" priority="1" operator="greaterThan">
      <formula>0</formula>
    </cfRule>
  </conditionalFormatting>
  <hyperlinks>
    <hyperlink ref="O49" r:id="rId1"/>
    <hyperlink ref="O50" r:id="rId2"/>
    <hyperlink ref="N54" r:id="rId3" display="Qualitätsmanagement für Ingenieure"/>
    <hyperlink ref="N53" r:id="rId4" display="SPC - Statistische Prozesskontrolle"/>
    <hyperlink ref="N52" r:id="rId5" display="Statistik von Kopf bis Fuss"/>
    <hyperlink ref="N52:P52" r:id="rId6" display="SPC Simplified: Practical Steps to Quality"/>
    <hyperlink ref="N53:P53" r:id="rId7" display="EZ SPC - Statistical Process Control Demystified"/>
    <hyperlink ref="N54:P54" r:id="rId8" display="The Lean Six Sigma Pocket Toolbook"/>
  </hyperlinks>
  <printOptions horizontalCentered="1" verticalCentered="1"/>
  <pageMargins left="0" right="0" top="0" bottom="0" header="0" footer="0"/>
  <pageSetup paperSize="9" scale="50" orientation="landscape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CB268"/>
  <sheetViews>
    <sheetView zoomScale="10" zoomScaleNormal="10" workbookViewId="0">
      <selection activeCell="DC91" sqref="DC91"/>
    </sheetView>
  </sheetViews>
  <sheetFormatPr baseColWidth="10" defaultColWidth="11.42578125" defaultRowHeight="18.75" x14ac:dyDescent="0.3"/>
  <cols>
    <col min="1" max="1" width="2.140625" style="15" customWidth="1"/>
    <col min="2" max="2" width="5.7109375" style="15" customWidth="1"/>
    <col min="3" max="3" width="6.7109375" style="82" bestFit="1" customWidth="1"/>
    <col min="4" max="4" width="2" style="15" customWidth="1"/>
    <col min="5" max="5" width="4.140625" style="15" bestFit="1" customWidth="1"/>
    <col min="6" max="6" width="6.7109375" style="16" bestFit="1" customWidth="1"/>
    <col min="7" max="7" width="2.5703125" style="15" customWidth="1"/>
    <col min="8" max="8" width="4.140625" style="15" bestFit="1" customWidth="1"/>
    <col min="9" max="9" width="6.7109375" style="16" bestFit="1" customWidth="1"/>
    <col min="10" max="10" width="2.5703125" style="15" customWidth="1"/>
    <col min="11" max="11" width="4.140625" style="15" bestFit="1" customWidth="1"/>
    <col min="12" max="12" width="2.42578125" style="16" bestFit="1" customWidth="1"/>
    <col min="13" max="13" width="2.85546875" style="15" customWidth="1"/>
    <col min="14" max="14" width="10" style="15" customWidth="1"/>
    <col min="15" max="15" width="3.42578125" style="15" customWidth="1"/>
    <col min="16" max="16" width="24" style="15" customWidth="1"/>
    <col min="17" max="17" width="14.140625" style="15" customWidth="1"/>
    <col min="18" max="18" width="8.28515625" style="15" customWidth="1"/>
    <col min="19" max="24" width="20.42578125" style="15" customWidth="1"/>
    <col min="25" max="39" width="11.42578125" style="15"/>
    <col min="40" max="40" width="12.5703125" style="15" customWidth="1"/>
    <col min="41" max="41" width="16.28515625" style="15" customWidth="1"/>
    <col min="42" max="16384" width="11.42578125" style="15"/>
  </cols>
  <sheetData>
    <row r="1" spans="2:80" s="16" customFormat="1" ht="19.5" thickBot="1" x14ac:dyDescent="0.35">
      <c r="C1" s="82"/>
      <c r="W1" s="161"/>
      <c r="X1" s="161"/>
      <c r="AU1" s="229" t="s">
        <v>26</v>
      </c>
      <c r="AV1" s="230"/>
      <c r="AW1" s="230"/>
      <c r="AX1" s="231"/>
      <c r="AY1" s="229" t="s">
        <v>44</v>
      </c>
      <c r="AZ1" s="230"/>
      <c r="BA1" s="230"/>
      <c r="BB1" s="230"/>
      <c r="BC1" s="230"/>
      <c r="BD1" s="231"/>
      <c r="BE1" s="229" t="s">
        <v>48</v>
      </c>
      <c r="BF1" s="230"/>
      <c r="BG1" s="230"/>
      <c r="BH1" s="230"/>
      <c r="BI1" s="230"/>
      <c r="BJ1" s="231"/>
      <c r="BK1" s="229" t="s">
        <v>51</v>
      </c>
      <c r="BL1" s="230"/>
      <c r="BM1" s="230"/>
      <c r="BN1" s="230"/>
      <c r="BO1" s="230"/>
      <c r="BP1" s="231"/>
      <c r="BQ1" s="229" t="s">
        <v>52</v>
      </c>
      <c r="BR1" s="230"/>
      <c r="BS1" s="231"/>
      <c r="BT1" s="229" t="s">
        <v>53</v>
      </c>
      <c r="BU1" s="230"/>
      <c r="BV1" s="231"/>
      <c r="BW1" s="229" t="s">
        <v>54</v>
      </c>
      <c r="BX1" s="230"/>
      <c r="BY1" s="231"/>
      <c r="BZ1" s="229" t="s">
        <v>55</v>
      </c>
      <c r="CA1" s="230"/>
      <c r="CB1" s="231"/>
    </row>
    <row r="2" spans="2:80" ht="65.25" customHeight="1" thickBot="1" x14ac:dyDescent="0.55000000000000004">
      <c r="B2" s="221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3"/>
      <c r="N2" s="125"/>
      <c r="P2" s="184"/>
      <c r="Q2" s="184"/>
      <c r="R2" s="184"/>
      <c r="S2" s="241" t="s">
        <v>90</v>
      </c>
      <c r="T2" s="242"/>
      <c r="U2" s="242"/>
      <c r="V2" s="243"/>
      <c r="W2" s="18"/>
      <c r="X2" s="18"/>
      <c r="Y2" s="224" t="s">
        <v>12</v>
      </c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Q2" s="83"/>
      <c r="AR2" s="229" t="s">
        <v>61</v>
      </c>
      <c r="AS2" s="230"/>
      <c r="AT2" s="230"/>
      <c r="AU2" s="235" t="s">
        <v>39</v>
      </c>
      <c r="AV2" s="236"/>
      <c r="AW2" s="236"/>
      <c r="AX2" s="237"/>
      <c r="AY2" s="235" t="s">
        <v>69</v>
      </c>
      <c r="AZ2" s="236"/>
      <c r="BA2" s="236"/>
      <c r="BB2" s="236"/>
      <c r="BC2" s="236"/>
      <c r="BD2" s="237"/>
      <c r="BE2" s="235" t="s">
        <v>49</v>
      </c>
      <c r="BF2" s="236"/>
      <c r="BG2" s="236"/>
      <c r="BH2" s="236"/>
      <c r="BI2" s="236"/>
      <c r="BJ2" s="237"/>
      <c r="BK2" s="235" t="s">
        <v>50</v>
      </c>
      <c r="BL2" s="236"/>
      <c r="BM2" s="236"/>
      <c r="BN2" s="236"/>
      <c r="BO2" s="236"/>
      <c r="BP2" s="237"/>
      <c r="BQ2" s="232" t="s">
        <v>62</v>
      </c>
      <c r="BR2" s="233"/>
      <c r="BS2" s="234"/>
      <c r="BT2" s="232" t="s">
        <v>67</v>
      </c>
      <c r="BU2" s="233"/>
      <c r="BV2" s="234"/>
      <c r="BW2" s="232" t="s">
        <v>68</v>
      </c>
      <c r="BX2" s="233"/>
      <c r="BY2" s="234"/>
      <c r="BZ2" s="232" t="s">
        <v>70</v>
      </c>
      <c r="CA2" s="233"/>
      <c r="CB2" s="234"/>
    </row>
    <row r="3" spans="2:80" ht="19.5" thickBot="1" x14ac:dyDescent="0.35">
      <c r="B3" s="84"/>
      <c r="C3" s="85"/>
      <c r="D3" s="84"/>
      <c r="E3" s="84"/>
      <c r="F3" s="86"/>
      <c r="G3" s="84"/>
      <c r="H3" s="84"/>
      <c r="I3" s="86"/>
      <c r="J3" s="84"/>
      <c r="K3" s="84"/>
      <c r="L3" s="86"/>
      <c r="M3" s="28"/>
      <c r="N3" s="28"/>
      <c r="O3" s="28"/>
      <c r="P3" s="28"/>
      <c r="Q3" s="28"/>
      <c r="R3" s="28"/>
      <c r="S3" s="28"/>
      <c r="T3" s="28"/>
      <c r="U3" s="28"/>
      <c r="V3" s="28"/>
      <c r="W3" s="18"/>
      <c r="X3" s="18"/>
      <c r="Y3" s="87"/>
      <c r="Z3" s="87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R3" s="171"/>
      <c r="AS3" s="172"/>
      <c r="AT3" s="173"/>
      <c r="AU3" s="174" t="s">
        <v>56</v>
      </c>
      <c r="AV3" s="175" t="s">
        <v>27</v>
      </c>
      <c r="AW3" s="176" t="s">
        <v>58</v>
      </c>
      <c r="AX3" s="177" t="s">
        <v>59</v>
      </c>
      <c r="AY3" s="244" t="s">
        <v>56</v>
      </c>
      <c r="AZ3" s="245"/>
      <c r="BA3" s="244" t="s">
        <v>57</v>
      </c>
      <c r="BB3" s="245"/>
      <c r="BC3" s="178" t="s">
        <v>58</v>
      </c>
      <c r="BD3" s="179" t="s">
        <v>59</v>
      </c>
      <c r="BE3" s="226" t="s">
        <v>56</v>
      </c>
      <c r="BF3" s="227"/>
      <c r="BG3" s="228"/>
      <c r="BH3" s="226" t="s">
        <v>27</v>
      </c>
      <c r="BI3" s="227"/>
      <c r="BJ3" s="228"/>
      <c r="BK3" s="226" t="s">
        <v>56</v>
      </c>
      <c r="BL3" s="227"/>
      <c r="BM3" s="228"/>
      <c r="BN3" s="226" t="s">
        <v>27</v>
      </c>
      <c r="BO3" s="227"/>
      <c r="BP3" s="228"/>
      <c r="BQ3" s="226" t="s">
        <v>56</v>
      </c>
      <c r="BR3" s="227"/>
      <c r="BS3" s="228"/>
      <c r="BT3" s="226" t="s">
        <v>56</v>
      </c>
      <c r="BU3" s="227"/>
      <c r="BV3" s="228"/>
      <c r="BW3" s="226" t="s">
        <v>56</v>
      </c>
      <c r="BX3" s="227"/>
      <c r="BY3" s="228"/>
      <c r="BZ3" s="226" t="s">
        <v>56</v>
      </c>
      <c r="CA3" s="227"/>
      <c r="CB3" s="228"/>
    </row>
    <row r="4" spans="2:80" s="97" customFormat="1" ht="15.75" thickBot="1" x14ac:dyDescent="0.3">
      <c r="B4" s="89" t="s">
        <v>1</v>
      </c>
      <c r="C4" s="90" t="s">
        <v>2</v>
      </c>
      <c r="D4" s="91"/>
      <c r="E4" s="89" t="s">
        <v>1</v>
      </c>
      <c r="F4" s="89" t="s">
        <v>2</v>
      </c>
      <c r="G4" s="89"/>
      <c r="H4" s="89" t="s">
        <v>1</v>
      </c>
      <c r="I4" s="89" t="s">
        <v>2</v>
      </c>
      <c r="J4" s="89"/>
      <c r="K4" s="89" t="s">
        <v>1</v>
      </c>
      <c r="L4" s="89" t="s">
        <v>2</v>
      </c>
      <c r="M4" s="92"/>
      <c r="N4" s="92" t="s">
        <v>25</v>
      </c>
      <c r="O4" s="122"/>
      <c r="P4" s="122"/>
      <c r="Q4" s="122"/>
      <c r="R4" s="92"/>
      <c r="S4" s="92"/>
      <c r="T4" s="92"/>
      <c r="U4" s="92"/>
      <c r="V4" s="92"/>
      <c r="W4" s="92"/>
      <c r="X4" s="92"/>
      <c r="Y4" s="94" t="s">
        <v>7</v>
      </c>
      <c r="Z4" s="94" t="s">
        <v>5</v>
      </c>
      <c r="AA4" s="95" t="s">
        <v>6</v>
      </c>
      <c r="AB4" s="95" t="str">
        <f>" - 1 Sigma"</f>
        <v xml:space="preserve"> - 1 Sigma</v>
      </c>
      <c r="AC4" s="95" t="str">
        <f>" + 1 Sigma"</f>
        <v xml:space="preserve"> + 1 Sigma</v>
      </c>
      <c r="AD4" s="94" t="str">
        <f>"-  2 Sigma"</f>
        <v>-  2 Sigma</v>
      </c>
      <c r="AE4" s="94" t="str">
        <f>" + 2 Sigma"</f>
        <v xml:space="preserve"> + 2 Sigma</v>
      </c>
      <c r="AF4" s="94" t="str">
        <f>" - 3 Sigma"</f>
        <v xml:space="preserve"> - 3 Sigma</v>
      </c>
      <c r="AG4" s="94" t="str">
        <f>" + 3 Sigma"</f>
        <v xml:space="preserve"> + 3 Sigma</v>
      </c>
      <c r="AH4" s="94" t="str">
        <f>" Mittelwert"</f>
        <v xml:space="preserve"> Mittelwert</v>
      </c>
      <c r="AI4" s="96" t="s">
        <v>27</v>
      </c>
      <c r="AJ4" s="96" t="s">
        <v>33</v>
      </c>
      <c r="AK4" s="96" t="s">
        <v>43</v>
      </c>
      <c r="AL4" s="96" t="s">
        <v>65</v>
      </c>
      <c r="AM4" s="96" t="s">
        <v>66</v>
      </c>
      <c r="AN4" s="96" t="s">
        <v>34</v>
      </c>
      <c r="AO4" s="96" t="s">
        <v>42</v>
      </c>
      <c r="AQ4" s="98"/>
      <c r="AR4" s="143" t="s">
        <v>45</v>
      </c>
      <c r="AS4" s="96" t="s">
        <v>38</v>
      </c>
      <c r="AT4" s="144" t="s">
        <v>25</v>
      </c>
      <c r="AU4" s="152" t="s">
        <v>41</v>
      </c>
      <c r="AV4" s="153" t="s">
        <v>40</v>
      </c>
      <c r="AW4" s="153" t="s">
        <v>26</v>
      </c>
      <c r="AX4" s="155" t="s">
        <v>26</v>
      </c>
      <c r="AY4" s="159" t="s">
        <v>46</v>
      </c>
      <c r="AZ4" s="153" t="s">
        <v>47</v>
      </c>
      <c r="BA4" s="152" t="s">
        <v>60</v>
      </c>
      <c r="BB4" s="153" t="s">
        <v>47</v>
      </c>
      <c r="BC4" s="153" t="s">
        <v>44</v>
      </c>
      <c r="BD4" s="156"/>
      <c r="BE4" s="152"/>
      <c r="BF4" s="153"/>
      <c r="BG4" s="154" t="s">
        <v>48</v>
      </c>
      <c r="BH4" s="156"/>
      <c r="BI4" s="156"/>
      <c r="BJ4" s="154" t="s">
        <v>48</v>
      </c>
      <c r="BK4" s="152"/>
      <c r="BL4" s="153"/>
      <c r="BM4" s="154" t="s">
        <v>51</v>
      </c>
      <c r="BN4" s="156"/>
      <c r="BO4" s="156"/>
      <c r="BP4" s="156" t="s">
        <v>51</v>
      </c>
      <c r="BQ4" s="152"/>
      <c r="BR4" s="153"/>
      <c r="BS4" s="155" t="s">
        <v>52</v>
      </c>
      <c r="BT4" s="162"/>
      <c r="BU4" s="146"/>
      <c r="BV4" s="146" t="s">
        <v>53</v>
      </c>
      <c r="BW4" s="163"/>
      <c r="BX4" s="150"/>
      <c r="BY4" s="151" t="s">
        <v>54</v>
      </c>
      <c r="BZ4" s="163"/>
      <c r="CA4" s="150"/>
      <c r="CB4" s="164" t="s">
        <v>55</v>
      </c>
    </row>
    <row r="5" spans="2:80" s="97" customFormat="1" ht="15" x14ac:dyDescent="0.25">
      <c r="B5" s="89">
        <v>1</v>
      </c>
      <c r="C5" s="99">
        <f>IF('Input and Diagram'!C5="","",'Input and Diagram'!C5)</f>
        <v>19</v>
      </c>
      <c r="D5" s="91"/>
      <c r="E5" s="89">
        <v>51</v>
      </c>
      <c r="F5" s="99">
        <f>IF('Input and Diagram'!F5="","",'Input and Diagram'!F5)</f>
        <v>18.8</v>
      </c>
      <c r="G5" s="100"/>
      <c r="H5" s="101">
        <v>101</v>
      </c>
      <c r="I5" s="99">
        <f>IF('Input and Diagram'!I5="","",'Input and Diagram'!I5)</f>
        <v>16.899999999999999</v>
      </c>
      <c r="J5" s="100"/>
      <c r="K5" s="101">
        <v>151</v>
      </c>
      <c r="L5" s="99" t="str">
        <f>IF('Input and Diagram'!L5="","",'Input and Diagram'!L5)</f>
        <v/>
      </c>
      <c r="M5" s="92"/>
      <c r="N5" s="92"/>
      <c r="O5" s="122"/>
      <c r="P5" s="119" t="s">
        <v>14</v>
      </c>
      <c r="Q5" s="120">
        <f>Datum</f>
        <v>41983</v>
      </c>
      <c r="R5" s="92"/>
      <c r="S5"/>
      <c r="T5"/>
      <c r="U5"/>
      <c r="V5"/>
      <c r="W5"/>
      <c r="X5"/>
      <c r="Y5" s="102">
        <v>1</v>
      </c>
      <c r="Z5" s="102">
        <f t="shared" ref="Z5:Z36" si="0">IF((Anzahl&gt;Y5),Y5,Anzahl)</f>
        <v>1</v>
      </c>
      <c r="AA5" s="96">
        <f>IF(C5&lt;&gt;"",C5,1)</f>
        <v>19</v>
      </c>
      <c r="AB5" s="103">
        <f>Mittelwert-Standardabweichung</f>
        <v>18.159572809253756</v>
      </c>
      <c r="AC5" s="103">
        <f>Mittelwert+Standardabweichung</f>
        <v>20.386581036900093</v>
      </c>
      <c r="AD5" s="103">
        <f>Mittelwert-2*Standardabweichung</f>
        <v>17.046068695430588</v>
      </c>
      <c r="AE5" s="103">
        <f>Mittelwert+2*Standardabweichung</f>
        <v>21.500085150723262</v>
      </c>
      <c r="AF5" s="103">
        <f>Mittelwert-3*Standardabweichung</f>
        <v>15.932564581607419</v>
      </c>
      <c r="AG5" s="103">
        <f>Mittelwert+3*Standardabweichung</f>
        <v>22.61358926454643</v>
      </c>
      <c r="AH5" s="103">
        <f>Mittelwert</f>
        <v>19.273076923076925</v>
      </c>
      <c r="AI5" s="96"/>
      <c r="AJ5" s="103">
        <f t="shared" ref="AJ5:AJ36" si="1">MittelwertderSpannweite</f>
        <v>1.1388349514563103</v>
      </c>
      <c r="AK5" s="103">
        <f t="shared" ref="AK5:AK36" si="2">ObereKontrollgrenzeR</f>
        <v>3.7239902912621345</v>
      </c>
      <c r="AL5" s="103">
        <f t="shared" ref="AL5:AL36" si="3">ZweiDrittelUCLR</f>
        <v>2.8622718446601931</v>
      </c>
      <c r="AM5" s="103">
        <f t="shared" ref="AM5:AM36" si="4">EinDrittelUCLR</f>
        <v>2.0005533980582517</v>
      </c>
      <c r="AN5" s="103">
        <f t="shared" ref="AN5:AN36" si="5">ObereKontrollgrenzeX</f>
        <v>22.302377893950709</v>
      </c>
      <c r="AO5" s="103">
        <f t="shared" ref="AO5:AO36" si="6">UntereKontrollgrenzeX</f>
        <v>16.243775952203141</v>
      </c>
      <c r="AR5" s="143">
        <f t="shared" ref="AR5:AR36" si="7">IF(C5="",0,1)</f>
        <v>1</v>
      </c>
      <c r="AS5" s="96">
        <f t="shared" ref="AS5:AS36" si="8">AA5</f>
        <v>19</v>
      </c>
      <c r="AT5" s="144"/>
      <c r="AU5" s="143" t="str">
        <f t="shared" ref="AU5" si="9">IF(AS5&gt;ObereKontrollgrenzeX,1,"")</f>
        <v/>
      </c>
      <c r="AV5" s="96"/>
      <c r="AW5" s="96" t="e">
        <f>IF(AU5="",#N/A,AS5)</f>
        <v>#N/A</v>
      </c>
      <c r="AX5" s="144" t="e">
        <f>IF(AV5="",#N/A,AT5)</f>
        <v>#N/A</v>
      </c>
      <c r="AY5" s="160">
        <f t="shared" ref="AY5:AY36" si="10">IF(AR5=1,IF(AS5&gt;Mittelwert,1,IF(AS5=Mittelwert,0,-1)),0)</f>
        <v>-1</v>
      </c>
      <c r="AZ5" s="96"/>
      <c r="BA5" s="143" t="str">
        <f>IF(AR5=1,IF(AT5&gt;MittelwertderSpannweite,1,""),0)</f>
        <v/>
      </c>
      <c r="BB5" s="96"/>
      <c r="BC5" s="96"/>
      <c r="BD5" s="96"/>
      <c r="BE5" s="143"/>
      <c r="BF5" s="96"/>
      <c r="BG5" s="148"/>
      <c r="BH5" s="157"/>
      <c r="BI5" s="157"/>
      <c r="BJ5" s="157"/>
      <c r="BK5" s="143"/>
      <c r="BL5" s="96"/>
      <c r="BM5" s="148"/>
      <c r="BN5" s="157"/>
      <c r="BO5" s="157"/>
      <c r="BP5" s="157"/>
      <c r="BQ5" s="143">
        <f t="shared" ref="BQ5:BQ36" si="11">IF(AS5&gt;ZweiSigmaplus,1,IF(AS5&lt;ZweiSigmaminus,-1,0))</f>
        <v>0</v>
      </c>
      <c r="BR5" s="96"/>
      <c r="BS5" s="144" t="e">
        <f t="shared" ref="BS5:BS70" si="12">IF(AND(ABS(BQ5)=1,OR(BR5=1,BR3=1,BR6=1)),AS5,#N/A)</f>
        <v>#N/A</v>
      </c>
      <c r="BT5" s="152">
        <f t="shared" ref="BT5:BT36" si="13">IF(AS5&gt;einsigmaplus,1,IF(AS5&lt;einsigmaminus,-1,0))</f>
        <v>0</v>
      </c>
      <c r="BU5" s="153"/>
      <c r="BV5" s="144" t="e">
        <f t="shared" ref="BV5:BV9" si="14">IF(AND(BT5&lt;&gt;0,SUM(BU5:BU9)&gt;0),AS5,#N/A)</f>
        <v>#N/A</v>
      </c>
      <c r="BW5" s="152">
        <f t="shared" ref="BW5:BW36" si="15">IF(AR5=1,IF(AND(AS5&gt;einsigmaminus,AS5&lt;einsigmaplus),1,0),0)</f>
        <v>1</v>
      </c>
      <c r="BX5" s="153"/>
      <c r="BY5" s="154">
        <f t="shared" ref="BY5:BY36" si="16">IF(AND(BW5=1,SUM(BX5:BX19)&gt;0),AS5,#N/A)</f>
        <v>19</v>
      </c>
      <c r="BZ5" s="152">
        <f t="shared" ref="BZ5:BZ36" si="17">IF(AR5=1,IF(OR(AS5&gt;einsigmaplus,AS5&lt;einsigmaminus),1,0),0)</f>
        <v>0</v>
      </c>
      <c r="CA5" s="153"/>
      <c r="CB5" s="155" t="e">
        <f t="shared" ref="CB5:CB68" si="18">IF(AND(BZ5=1,SUM(CA5:CA12)&gt;0),AS5,#N/A)</f>
        <v>#N/A</v>
      </c>
    </row>
    <row r="6" spans="2:80" s="97" customFormat="1" ht="15" x14ac:dyDescent="0.25">
      <c r="B6" s="89">
        <v>2</v>
      </c>
      <c r="C6" s="99">
        <f>IF('Input and Diagram'!C6="","",'Input and Diagram'!C6)</f>
        <v>18.8</v>
      </c>
      <c r="D6" s="91"/>
      <c r="E6" s="89">
        <v>52</v>
      </c>
      <c r="F6" s="99">
        <f>IF('Input and Diagram'!F6="","",'Input and Diagram'!F6)</f>
        <v>17.100000000000001</v>
      </c>
      <c r="G6" s="100"/>
      <c r="H6" s="101">
        <v>102</v>
      </c>
      <c r="I6" s="99">
        <f>IF('Input and Diagram'!I6="","",'Input and Diagram'!I6)</f>
        <v>19.399999999999999</v>
      </c>
      <c r="J6" s="100"/>
      <c r="K6" s="101">
        <v>152</v>
      </c>
      <c r="L6" s="99" t="str">
        <f>IF('Input and Diagram'!L6="","",'Input and Diagram'!L6)</f>
        <v/>
      </c>
      <c r="M6" s="92"/>
      <c r="N6" s="112">
        <f>IF(C6="","",ABS(C6-C5))</f>
        <v>0.19999999999999929</v>
      </c>
      <c r="O6" s="92"/>
      <c r="P6" s="119" t="s">
        <v>3</v>
      </c>
      <c r="Q6" s="94" t="str">
        <f>Merkmal</f>
        <v>weight</v>
      </c>
      <c r="R6" s="92"/>
      <c r="S6" s="2" t="s">
        <v>9</v>
      </c>
      <c r="T6" s="4"/>
      <c r="U6" s="1"/>
      <c r="V6" s="1"/>
      <c r="W6" s="1"/>
      <c r="X6" s="1"/>
      <c r="Y6" s="102">
        <v>2</v>
      </c>
      <c r="Z6" s="102">
        <f t="shared" si="0"/>
        <v>2</v>
      </c>
      <c r="AA6" s="96">
        <f>IF(C6&lt;&gt;"",C6,#REF!)</f>
        <v>18.8</v>
      </c>
      <c r="AB6" s="103">
        <f t="shared" ref="AB6:AH21" si="19">AB5</f>
        <v>18.159572809253756</v>
      </c>
      <c r="AC6" s="103">
        <f t="shared" si="19"/>
        <v>20.386581036900093</v>
      </c>
      <c r="AD6" s="103">
        <f t="shared" si="19"/>
        <v>17.046068695430588</v>
      </c>
      <c r="AE6" s="103">
        <f t="shared" si="19"/>
        <v>21.500085150723262</v>
      </c>
      <c r="AF6" s="103">
        <f t="shared" si="19"/>
        <v>15.932564581607419</v>
      </c>
      <c r="AG6" s="103">
        <f t="shared" si="19"/>
        <v>22.61358926454643</v>
      </c>
      <c r="AH6" s="103">
        <f t="shared" si="19"/>
        <v>19.273076923076925</v>
      </c>
      <c r="AI6" s="96">
        <f t="shared" ref="AI6:AI37" si="20">IF(C6&lt;&gt;"",N6,AI5)</f>
        <v>0.19999999999999929</v>
      </c>
      <c r="AJ6" s="103">
        <f t="shared" si="1"/>
        <v>1.1388349514563103</v>
      </c>
      <c r="AK6" s="103">
        <f t="shared" si="2"/>
        <v>3.7239902912621345</v>
      </c>
      <c r="AL6" s="103">
        <f t="shared" si="3"/>
        <v>2.8622718446601931</v>
      </c>
      <c r="AM6" s="103">
        <f t="shared" si="4"/>
        <v>2.0005533980582517</v>
      </c>
      <c r="AN6" s="103">
        <f t="shared" si="5"/>
        <v>22.302377893950709</v>
      </c>
      <c r="AO6" s="103">
        <f t="shared" si="6"/>
        <v>16.243775952203141</v>
      </c>
      <c r="AR6" s="143">
        <f t="shared" si="7"/>
        <v>1</v>
      </c>
      <c r="AS6" s="96">
        <f t="shared" si="8"/>
        <v>18.8</v>
      </c>
      <c r="AT6" s="144">
        <f t="shared" ref="AT6:AT37" si="21">AI6</f>
        <v>0.19999999999999929</v>
      </c>
      <c r="AU6" s="143">
        <f t="shared" ref="AU6:AU37" si="22">IF(OR(AS6&gt;ObereKontrollgrenzeX,AS6&lt;UntereKontrollgrenzeX),1,0)</f>
        <v>0</v>
      </c>
      <c r="AV6" s="96" t="str">
        <f t="shared" ref="AV6:AV37" si="23">IF(AT6&gt;ObereKontrollgrenzeR,1,"")</f>
        <v/>
      </c>
      <c r="AW6" s="96" t="e">
        <f>IF(AU6=1,AS6,#N/A)</f>
        <v>#N/A</v>
      </c>
      <c r="AX6" s="144" t="e">
        <f t="shared" ref="AX6:AX37" si="24">IF(AV6="",#N/A,AT6)</f>
        <v>#N/A</v>
      </c>
      <c r="AY6" s="160">
        <f t="shared" si="10"/>
        <v>-1</v>
      </c>
      <c r="AZ6" s="96"/>
      <c r="BA6" s="143">
        <f t="shared" ref="BA6:BA37" si="25">IF(AR6=1,IF(AT6&gt;MittelwertderSpannweite,1,IF(AT6=MittelwertderSpannweite,0,-1)),0)</f>
        <v>-1</v>
      </c>
      <c r="BB6" s="96"/>
      <c r="BC6" s="96" t="e">
        <f t="shared" ref="BC6:BC37" si="26">IF(SUM(AZ6:AZ14)&gt;0,AS6,#N/A)</f>
        <v>#N/A</v>
      </c>
      <c r="BD6" s="96" t="e">
        <f t="shared" ref="BD6:BD37" si="27">IF(SUM(BB6:BB14)&gt;0,AT6,#N/A)</f>
        <v>#N/A</v>
      </c>
      <c r="BE6" s="143">
        <f t="shared" ref="BE6:BE37" si="28">IF(AS6&gt;AS5,1,IF(AS6&lt;AS5,-1,0))</f>
        <v>-1</v>
      </c>
      <c r="BF6" s="96"/>
      <c r="BG6" s="148">
        <f t="shared" ref="BG6:BG37" si="29">IF(SUM(BF6:BF11)&gt;0,AS6,#N/A)</f>
        <v>18.8</v>
      </c>
      <c r="BH6" s="143">
        <f t="shared" ref="BH6:BH37" si="30">IF(AT6&gt;AT5,1,IF(AT6&lt;AT5,-1,0))</f>
        <v>1</v>
      </c>
      <c r="BI6" s="157"/>
      <c r="BJ6" s="148" t="e">
        <f t="shared" ref="BJ6:BJ37" si="31">IF(SUM(BI6:BI11)&gt;0,AT6,#N/A)</f>
        <v>#N/A</v>
      </c>
      <c r="BK6" s="143">
        <f t="shared" ref="BK6:BK37" si="32">IF(AS6&gt;AS5,1,IF(AS6&lt;AS5,-1,0))</f>
        <v>-1</v>
      </c>
      <c r="BL6" s="96"/>
      <c r="BM6" s="148" t="e">
        <f t="shared" ref="BM6:BM37" si="33">IF(SUM(BL6:BL19)&gt;0,AS6,#N/A)</f>
        <v>#N/A</v>
      </c>
      <c r="BN6" s="143">
        <f t="shared" ref="BN6:BN37" si="34">IF(AT6&gt;AT5,1,IF(AT6&lt;AT5,-1,0))</f>
        <v>1</v>
      </c>
      <c r="BO6" s="96"/>
      <c r="BP6" s="148" t="e">
        <f>IF(SUM(BO6:BO19)&gt;0,#REF!,#N/A)</f>
        <v>#N/A</v>
      </c>
      <c r="BQ6" s="143">
        <f t="shared" si="11"/>
        <v>0</v>
      </c>
      <c r="BR6" s="96"/>
      <c r="BS6" s="144" t="e">
        <f t="shared" si="12"/>
        <v>#N/A</v>
      </c>
      <c r="BT6" s="143">
        <f t="shared" si="13"/>
        <v>0</v>
      </c>
      <c r="BU6" s="96"/>
      <c r="BV6" s="144" t="e">
        <f t="shared" si="14"/>
        <v>#N/A</v>
      </c>
      <c r="BW6" s="152">
        <f t="shared" si="15"/>
        <v>1</v>
      </c>
      <c r="BX6" s="96"/>
      <c r="BY6" s="154">
        <f t="shared" si="16"/>
        <v>18.8</v>
      </c>
      <c r="BZ6" s="152">
        <f t="shared" si="17"/>
        <v>0</v>
      </c>
      <c r="CA6" s="96"/>
      <c r="CB6" s="155" t="e">
        <f t="shared" si="18"/>
        <v>#N/A</v>
      </c>
    </row>
    <row r="7" spans="2:80" s="97" customFormat="1" ht="15" x14ac:dyDescent="0.25">
      <c r="B7" s="89">
        <v>3</v>
      </c>
      <c r="C7" s="99">
        <f>IF('Input and Diagram'!C7="","",'Input and Diagram'!C7)</f>
        <v>18.600000000000001</v>
      </c>
      <c r="D7" s="91"/>
      <c r="E7" s="89">
        <v>53</v>
      </c>
      <c r="F7" s="99">
        <f>IF('Input and Diagram'!F7="","",'Input and Diagram'!F7)</f>
        <v>18.600000000000001</v>
      </c>
      <c r="G7" s="100"/>
      <c r="H7" s="101">
        <v>103</v>
      </c>
      <c r="I7" s="99">
        <f>IF('Input and Diagram'!I7="","",'Input and Diagram'!I7)</f>
        <v>19</v>
      </c>
      <c r="J7" s="100"/>
      <c r="K7" s="101">
        <v>153</v>
      </c>
      <c r="L7" s="99" t="str">
        <f>IF('Input and Diagram'!L7="","",'Input and Diagram'!L7)</f>
        <v/>
      </c>
      <c r="M7" s="92"/>
      <c r="N7" s="112">
        <f t="shared" ref="N7:N70" si="35">IF(C7="","",ABS(C7-C6))</f>
        <v>0.19999999999999929</v>
      </c>
      <c r="O7" s="92"/>
      <c r="P7" s="119" t="s">
        <v>4</v>
      </c>
      <c r="Q7" s="94" t="str">
        <f>Maßeinheit</f>
        <v>mm</v>
      </c>
      <c r="R7" s="92"/>
      <c r="S7" s="3" t="s">
        <v>8</v>
      </c>
      <c r="T7" s="4"/>
      <c r="U7" s="1"/>
      <c r="V7" s="1"/>
      <c r="W7" s="1"/>
      <c r="X7" s="1"/>
      <c r="Y7" s="102">
        <v>3</v>
      </c>
      <c r="Z7" s="102">
        <f t="shared" si="0"/>
        <v>3</v>
      </c>
      <c r="AA7" s="96">
        <f>IF(C7&lt;&gt;"",C7,#REF!)</f>
        <v>18.600000000000001</v>
      </c>
      <c r="AB7" s="103">
        <f t="shared" si="19"/>
        <v>18.159572809253756</v>
      </c>
      <c r="AC7" s="103">
        <f t="shared" si="19"/>
        <v>20.386581036900093</v>
      </c>
      <c r="AD7" s="103">
        <f t="shared" si="19"/>
        <v>17.046068695430588</v>
      </c>
      <c r="AE7" s="103">
        <f t="shared" si="19"/>
        <v>21.500085150723262</v>
      </c>
      <c r="AF7" s="103">
        <f t="shared" si="19"/>
        <v>15.932564581607419</v>
      </c>
      <c r="AG7" s="103">
        <f t="shared" si="19"/>
        <v>22.61358926454643</v>
      </c>
      <c r="AH7" s="103">
        <f t="shared" si="19"/>
        <v>19.273076923076925</v>
      </c>
      <c r="AI7" s="96">
        <f t="shared" si="20"/>
        <v>0.19999999999999929</v>
      </c>
      <c r="AJ7" s="103">
        <f t="shared" si="1"/>
        <v>1.1388349514563103</v>
      </c>
      <c r="AK7" s="103">
        <f t="shared" si="2"/>
        <v>3.7239902912621345</v>
      </c>
      <c r="AL7" s="103">
        <f t="shared" si="3"/>
        <v>2.8622718446601931</v>
      </c>
      <c r="AM7" s="103">
        <f t="shared" si="4"/>
        <v>2.0005533980582517</v>
      </c>
      <c r="AN7" s="103">
        <f t="shared" si="5"/>
        <v>22.302377893950709</v>
      </c>
      <c r="AO7" s="103">
        <f t="shared" si="6"/>
        <v>16.243775952203141</v>
      </c>
      <c r="AR7" s="143">
        <f t="shared" si="7"/>
        <v>1</v>
      </c>
      <c r="AS7" s="96">
        <f t="shared" si="8"/>
        <v>18.600000000000001</v>
      </c>
      <c r="AT7" s="144">
        <f t="shared" si="21"/>
        <v>0.19999999999999929</v>
      </c>
      <c r="AU7" s="143">
        <f t="shared" si="22"/>
        <v>0</v>
      </c>
      <c r="AV7" s="96" t="str">
        <f t="shared" si="23"/>
        <v/>
      </c>
      <c r="AW7" s="96" t="e">
        <f t="shared" ref="AW7:AW70" si="36">IF(AU7=1,AS7,#N/A)</f>
        <v>#N/A</v>
      </c>
      <c r="AX7" s="144" t="e">
        <f t="shared" si="24"/>
        <v>#N/A</v>
      </c>
      <c r="AY7" s="160">
        <f t="shared" si="10"/>
        <v>-1</v>
      </c>
      <c r="AZ7" s="96"/>
      <c r="BA7" s="143">
        <f t="shared" si="25"/>
        <v>-1</v>
      </c>
      <c r="BB7" s="96"/>
      <c r="BC7" s="96" t="e">
        <f t="shared" si="26"/>
        <v>#N/A</v>
      </c>
      <c r="BD7" s="96" t="e">
        <f t="shared" si="27"/>
        <v>#N/A</v>
      </c>
      <c r="BE7" s="143">
        <f t="shared" si="28"/>
        <v>-1</v>
      </c>
      <c r="BF7" s="96"/>
      <c r="BG7" s="148">
        <f t="shared" si="29"/>
        <v>18.600000000000001</v>
      </c>
      <c r="BH7" s="143">
        <f t="shared" si="30"/>
        <v>0</v>
      </c>
      <c r="BI7" s="157"/>
      <c r="BJ7" s="148" t="e">
        <f t="shared" si="31"/>
        <v>#N/A</v>
      </c>
      <c r="BK7" s="143">
        <f t="shared" si="32"/>
        <v>-1</v>
      </c>
      <c r="BL7" s="96"/>
      <c r="BM7" s="148" t="e">
        <f t="shared" si="33"/>
        <v>#N/A</v>
      </c>
      <c r="BN7" s="143">
        <f t="shared" si="34"/>
        <v>0</v>
      </c>
      <c r="BO7" s="157"/>
      <c r="BP7" s="148" t="e">
        <f>IF(SUM(BO7:BO20)&gt;0,#REF!,#N/A)</f>
        <v>#N/A</v>
      </c>
      <c r="BQ7" s="143">
        <f t="shared" si="11"/>
        <v>0</v>
      </c>
      <c r="BR7" s="96">
        <f t="shared" ref="BR7:BR11" si="37">IF(ABS(BQ7+BQ6)=2,1,IF(ABS(BQ7+BQ5)=2,1,0))</f>
        <v>0</v>
      </c>
      <c r="BS7" s="144" t="e">
        <f t="shared" si="12"/>
        <v>#N/A</v>
      </c>
      <c r="BT7" s="143">
        <f t="shared" si="13"/>
        <v>0</v>
      </c>
      <c r="BU7" s="96"/>
      <c r="BV7" s="144" t="e">
        <f t="shared" si="14"/>
        <v>#N/A</v>
      </c>
      <c r="BW7" s="152">
        <f t="shared" si="15"/>
        <v>1</v>
      </c>
      <c r="BX7" s="96"/>
      <c r="BY7" s="154">
        <f t="shared" si="16"/>
        <v>18.600000000000001</v>
      </c>
      <c r="BZ7" s="152">
        <f t="shared" si="17"/>
        <v>0</v>
      </c>
      <c r="CA7" s="96"/>
      <c r="CB7" s="155" t="e">
        <f t="shared" si="18"/>
        <v>#N/A</v>
      </c>
    </row>
    <row r="8" spans="2:80" s="97" customFormat="1" ht="15" x14ac:dyDescent="0.25">
      <c r="B8" s="89">
        <v>4</v>
      </c>
      <c r="C8" s="99">
        <f>IF('Input and Diagram'!C8="","",'Input and Diagram'!C8)</f>
        <v>18.399999999999999</v>
      </c>
      <c r="D8" s="91"/>
      <c r="E8" s="89">
        <v>54</v>
      </c>
      <c r="F8" s="99">
        <f>IF('Input and Diagram'!F8="","",'Input and Diagram'!F8)</f>
        <v>18</v>
      </c>
      <c r="G8" s="100"/>
      <c r="H8" s="101">
        <v>104</v>
      </c>
      <c r="I8" s="99">
        <f>IF('Input and Diagram'!I8="","",'Input and Diagram'!I8)</f>
        <v>19.100000000000001</v>
      </c>
      <c r="J8" s="100"/>
      <c r="K8" s="101">
        <v>154</v>
      </c>
      <c r="L8" s="99" t="str">
        <f>IF('Input and Diagram'!L8="","",'Input and Diagram'!L8)</f>
        <v/>
      </c>
      <c r="M8" s="92"/>
      <c r="N8" s="112">
        <f t="shared" si="35"/>
        <v>0.20000000000000284</v>
      </c>
      <c r="O8" s="104"/>
      <c r="P8" s="119" t="s">
        <v>24</v>
      </c>
      <c r="Q8" s="121">
        <f>Sollwert</f>
        <v>0</v>
      </c>
      <c r="R8" s="92"/>
      <c r="S8" s="5"/>
      <c r="T8" s="2"/>
      <c r="U8" s="2"/>
      <c r="V8" s="2"/>
      <c r="W8" s="2"/>
      <c r="X8" s="2"/>
      <c r="Y8" s="102">
        <v>4</v>
      </c>
      <c r="Z8" s="102">
        <f t="shared" si="0"/>
        <v>4</v>
      </c>
      <c r="AA8" s="96">
        <f t="shared" ref="AA8:AA39" si="38">IF(C8&lt;&gt;"",C8,AA7)</f>
        <v>18.399999999999999</v>
      </c>
      <c r="AB8" s="103">
        <f t="shared" si="19"/>
        <v>18.159572809253756</v>
      </c>
      <c r="AC8" s="103">
        <f t="shared" si="19"/>
        <v>20.386581036900093</v>
      </c>
      <c r="AD8" s="103">
        <f t="shared" si="19"/>
        <v>17.046068695430588</v>
      </c>
      <c r="AE8" s="103">
        <f t="shared" si="19"/>
        <v>21.500085150723262</v>
      </c>
      <c r="AF8" s="103">
        <f t="shared" si="19"/>
        <v>15.932564581607419</v>
      </c>
      <c r="AG8" s="103">
        <f t="shared" si="19"/>
        <v>22.61358926454643</v>
      </c>
      <c r="AH8" s="103">
        <f t="shared" si="19"/>
        <v>19.273076923076925</v>
      </c>
      <c r="AI8" s="96">
        <f t="shared" si="20"/>
        <v>0.20000000000000284</v>
      </c>
      <c r="AJ8" s="103">
        <f t="shared" si="1"/>
        <v>1.1388349514563103</v>
      </c>
      <c r="AK8" s="103">
        <f t="shared" si="2"/>
        <v>3.7239902912621345</v>
      </c>
      <c r="AL8" s="103">
        <f t="shared" si="3"/>
        <v>2.8622718446601931</v>
      </c>
      <c r="AM8" s="103">
        <f t="shared" si="4"/>
        <v>2.0005533980582517</v>
      </c>
      <c r="AN8" s="103">
        <f t="shared" si="5"/>
        <v>22.302377893950709</v>
      </c>
      <c r="AO8" s="103">
        <f t="shared" si="6"/>
        <v>16.243775952203141</v>
      </c>
      <c r="AR8" s="143">
        <f t="shared" si="7"/>
        <v>1</v>
      </c>
      <c r="AS8" s="96">
        <f t="shared" si="8"/>
        <v>18.399999999999999</v>
      </c>
      <c r="AT8" s="144">
        <f t="shared" si="21"/>
        <v>0.20000000000000284</v>
      </c>
      <c r="AU8" s="143">
        <f t="shared" si="22"/>
        <v>0</v>
      </c>
      <c r="AV8" s="96" t="str">
        <f t="shared" si="23"/>
        <v/>
      </c>
      <c r="AW8" s="96" t="e">
        <f t="shared" si="36"/>
        <v>#N/A</v>
      </c>
      <c r="AX8" s="144" t="e">
        <f t="shared" si="24"/>
        <v>#N/A</v>
      </c>
      <c r="AY8" s="160">
        <f t="shared" si="10"/>
        <v>-1</v>
      </c>
      <c r="AZ8" s="96"/>
      <c r="BA8" s="143">
        <f t="shared" si="25"/>
        <v>-1</v>
      </c>
      <c r="BB8" s="96"/>
      <c r="BC8" s="96" t="e">
        <f t="shared" si="26"/>
        <v>#N/A</v>
      </c>
      <c r="BD8" s="96" t="e">
        <f t="shared" si="27"/>
        <v>#N/A</v>
      </c>
      <c r="BE8" s="143">
        <f t="shared" si="28"/>
        <v>-1</v>
      </c>
      <c r="BF8" s="96"/>
      <c r="BG8" s="148">
        <f t="shared" si="29"/>
        <v>18.399999999999999</v>
      </c>
      <c r="BH8" s="143">
        <f t="shared" si="30"/>
        <v>1</v>
      </c>
      <c r="BI8" s="157"/>
      <c r="BJ8" s="148" t="e">
        <f t="shared" si="31"/>
        <v>#N/A</v>
      </c>
      <c r="BK8" s="143">
        <f t="shared" si="32"/>
        <v>-1</v>
      </c>
      <c r="BL8" s="96"/>
      <c r="BM8" s="148" t="e">
        <f t="shared" si="33"/>
        <v>#N/A</v>
      </c>
      <c r="BN8" s="143">
        <f t="shared" si="34"/>
        <v>1</v>
      </c>
      <c r="BO8" s="157"/>
      <c r="BP8" s="148" t="e">
        <f>IF(SUM(BO8:BO21)&gt;0,#REF!,#N/A)</f>
        <v>#N/A</v>
      </c>
      <c r="BQ8" s="143">
        <f t="shared" si="11"/>
        <v>0</v>
      </c>
      <c r="BR8" s="96">
        <f t="shared" si="37"/>
        <v>0</v>
      </c>
      <c r="BS8" s="144" t="e">
        <f t="shared" si="12"/>
        <v>#N/A</v>
      </c>
      <c r="BT8" s="143">
        <f t="shared" si="13"/>
        <v>0</v>
      </c>
      <c r="BU8" s="96">
        <f t="shared" ref="BU8:BU72" si="39">IF(ABS(SUM(BT4:BT8))=4,1,0)</f>
        <v>0</v>
      </c>
      <c r="BV8" s="144" t="e">
        <f t="shared" si="14"/>
        <v>#N/A</v>
      </c>
      <c r="BW8" s="152">
        <f t="shared" si="15"/>
        <v>1</v>
      </c>
      <c r="BX8" s="96"/>
      <c r="BY8" s="154">
        <f t="shared" si="16"/>
        <v>18.399999999999999</v>
      </c>
      <c r="BZ8" s="152">
        <f t="shared" si="17"/>
        <v>0</v>
      </c>
      <c r="CA8" s="96"/>
      <c r="CB8" s="155" t="e">
        <f t="shared" si="18"/>
        <v>#N/A</v>
      </c>
    </row>
    <row r="9" spans="2:80" s="97" customFormat="1" ht="15" x14ac:dyDescent="0.25">
      <c r="B9" s="89">
        <v>5</v>
      </c>
      <c r="C9" s="99">
        <f>IF('Input and Diagram'!C9="","",'Input and Diagram'!C9)</f>
        <v>18.39</v>
      </c>
      <c r="D9" s="91"/>
      <c r="E9" s="89">
        <v>55</v>
      </c>
      <c r="F9" s="99">
        <f>IF('Input and Diagram'!F9="","",'Input and Diagram'!F9)</f>
        <v>18.7</v>
      </c>
      <c r="G9" s="100"/>
      <c r="H9" s="101">
        <v>105</v>
      </c>
      <c r="I9" s="99" t="str">
        <f>IF('Input and Diagram'!I9="","",'Input and Diagram'!I9)</f>
        <v/>
      </c>
      <c r="J9" s="100"/>
      <c r="K9" s="101">
        <v>155</v>
      </c>
      <c r="L9" s="99" t="str">
        <f>IF('Input and Diagram'!L9="","",'Input and Diagram'!L9)</f>
        <v/>
      </c>
      <c r="M9" s="92"/>
      <c r="N9" s="112">
        <f t="shared" si="35"/>
        <v>9.9999999999980105E-3</v>
      </c>
      <c r="O9" s="104"/>
      <c r="P9" s="92"/>
      <c r="Q9" s="92"/>
      <c r="R9" s="92"/>
      <c r="S9" s="6" t="s">
        <v>92</v>
      </c>
      <c r="T9" s="2"/>
      <c r="U9" s="2"/>
      <c r="V9" s="2"/>
      <c r="W9" s="2"/>
      <c r="X9" s="2"/>
      <c r="Y9" s="102">
        <v>5</v>
      </c>
      <c r="Z9" s="102">
        <f t="shared" si="0"/>
        <v>5</v>
      </c>
      <c r="AA9" s="96">
        <f t="shared" si="38"/>
        <v>18.39</v>
      </c>
      <c r="AB9" s="103">
        <f t="shared" si="19"/>
        <v>18.159572809253756</v>
      </c>
      <c r="AC9" s="103">
        <f t="shared" si="19"/>
        <v>20.386581036900093</v>
      </c>
      <c r="AD9" s="103">
        <f t="shared" si="19"/>
        <v>17.046068695430588</v>
      </c>
      <c r="AE9" s="103">
        <f t="shared" si="19"/>
        <v>21.500085150723262</v>
      </c>
      <c r="AF9" s="103">
        <f t="shared" si="19"/>
        <v>15.932564581607419</v>
      </c>
      <c r="AG9" s="103">
        <f t="shared" si="19"/>
        <v>22.61358926454643</v>
      </c>
      <c r="AH9" s="103">
        <f t="shared" si="19"/>
        <v>19.273076923076925</v>
      </c>
      <c r="AI9" s="96">
        <f t="shared" si="20"/>
        <v>9.9999999999980105E-3</v>
      </c>
      <c r="AJ9" s="103">
        <f t="shared" si="1"/>
        <v>1.1388349514563103</v>
      </c>
      <c r="AK9" s="103">
        <f t="shared" si="2"/>
        <v>3.7239902912621345</v>
      </c>
      <c r="AL9" s="103">
        <f t="shared" si="3"/>
        <v>2.8622718446601931</v>
      </c>
      <c r="AM9" s="103">
        <f t="shared" si="4"/>
        <v>2.0005533980582517</v>
      </c>
      <c r="AN9" s="103">
        <f t="shared" si="5"/>
        <v>22.302377893950709</v>
      </c>
      <c r="AO9" s="103">
        <f t="shared" si="6"/>
        <v>16.243775952203141</v>
      </c>
      <c r="AR9" s="143">
        <f t="shared" si="7"/>
        <v>1</v>
      </c>
      <c r="AS9" s="96">
        <f t="shared" si="8"/>
        <v>18.39</v>
      </c>
      <c r="AT9" s="144">
        <f t="shared" si="21"/>
        <v>9.9999999999980105E-3</v>
      </c>
      <c r="AU9" s="143">
        <f t="shared" si="22"/>
        <v>0</v>
      </c>
      <c r="AV9" s="96" t="str">
        <f t="shared" si="23"/>
        <v/>
      </c>
      <c r="AW9" s="96" t="e">
        <f t="shared" si="36"/>
        <v>#N/A</v>
      </c>
      <c r="AX9" s="144" t="e">
        <f t="shared" si="24"/>
        <v>#N/A</v>
      </c>
      <c r="AY9" s="160">
        <f t="shared" si="10"/>
        <v>-1</v>
      </c>
      <c r="AZ9" s="96"/>
      <c r="BA9" s="143">
        <f t="shared" si="25"/>
        <v>-1</v>
      </c>
      <c r="BB9" s="96"/>
      <c r="BC9" s="96" t="e">
        <f t="shared" si="26"/>
        <v>#N/A</v>
      </c>
      <c r="BD9" s="96" t="e">
        <f t="shared" si="27"/>
        <v>#N/A</v>
      </c>
      <c r="BE9" s="143">
        <f t="shared" si="28"/>
        <v>-1</v>
      </c>
      <c r="BF9" s="96"/>
      <c r="BG9" s="148">
        <f t="shared" si="29"/>
        <v>18.39</v>
      </c>
      <c r="BH9" s="143">
        <f t="shared" si="30"/>
        <v>-1</v>
      </c>
      <c r="BI9" s="157"/>
      <c r="BJ9" s="148" t="e">
        <f t="shared" si="31"/>
        <v>#N/A</v>
      </c>
      <c r="BK9" s="143">
        <f t="shared" si="32"/>
        <v>-1</v>
      </c>
      <c r="BL9" s="96"/>
      <c r="BM9" s="148" t="e">
        <f t="shared" si="33"/>
        <v>#N/A</v>
      </c>
      <c r="BN9" s="143">
        <f t="shared" si="34"/>
        <v>-1</v>
      </c>
      <c r="BO9" s="157"/>
      <c r="BP9" s="148" t="e">
        <f>IF(SUM(BO9:BO22)&gt;0,#REF!,#N/A)</f>
        <v>#N/A</v>
      </c>
      <c r="BQ9" s="143">
        <f t="shared" si="11"/>
        <v>0</v>
      </c>
      <c r="BR9" s="96">
        <f t="shared" si="37"/>
        <v>0</v>
      </c>
      <c r="BS9" s="144" t="e">
        <f t="shared" si="12"/>
        <v>#N/A</v>
      </c>
      <c r="BT9" s="143">
        <f t="shared" si="13"/>
        <v>0</v>
      </c>
      <c r="BU9" s="96">
        <f t="shared" si="39"/>
        <v>0</v>
      </c>
      <c r="BV9" s="144" t="e">
        <f t="shared" si="14"/>
        <v>#N/A</v>
      </c>
      <c r="BW9" s="152">
        <f t="shared" si="15"/>
        <v>1</v>
      </c>
      <c r="BX9" s="96"/>
      <c r="BY9" s="154">
        <f t="shared" si="16"/>
        <v>18.39</v>
      </c>
      <c r="BZ9" s="152">
        <f t="shared" si="17"/>
        <v>0</v>
      </c>
      <c r="CA9" s="96"/>
      <c r="CB9" s="155" t="e">
        <f t="shared" si="18"/>
        <v>#N/A</v>
      </c>
    </row>
    <row r="10" spans="2:80" s="97" customFormat="1" ht="15" x14ac:dyDescent="0.25">
      <c r="B10" s="89">
        <v>6</v>
      </c>
      <c r="C10" s="99">
        <f>IF('Input and Diagram'!C10="","",'Input and Diagram'!C10)</f>
        <v>18.36</v>
      </c>
      <c r="D10" s="91"/>
      <c r="E10" s="89">
        <v>56</v>
      </c>
      <c r="F10" s="99">
        <f>IF('Input and Diagram'!F10="","",'Input and Diagram'!F10)</f>
        <v>20.399999999999999</v>
      </c>
      <c r="G10" s="100"/>
      <c r="H10" s="101">
        <v>106</v>
      </c>
      <c r="I10" s="99" t="str">
        <f>IF('Input and Diagram'!I10="","",'Input and Diagram'!I10)</f>
        <v/>
      </c>
      <c r="J10" s="100"/>
      <c r="K10" s="101">
        <v>156</v>
      </c>
      <c r="L10" s="99" t="str">
        <f>IF('Input and Diagram'!L10="","",'Input and Diagram'!L10)</f>
        <v/>
      </c>
      <c r="M10" s="92"/>
      <c r="N10" s="112">
        <f t="shared" si="35"/>
        <v>3.0000000000001137E-2</v>
      </c>
      <c r="O10" s="104"/>
      <c r="P10" s="92"/>
      <c r="Q10" s="92"/>
      <c r="R10" s="92"/>
      <c r="S10" s="5"/>
      <c r="T10" s="2"/>
      <c r="U10" s="2"/>
      <c r="V10" s="2"/>
      <c r="W10" s="2"/>
      <c r="X10" s="2"/>
      <c r="Y10" s="102">
        <v>6</v>
      </c>
      <c r="Z10" s="102">
        <f t="shared" si="0"/>
        <v>6</v>
      </c>
      <c r="AA10" s="96">
        <f t="shared" si="38"/>
        <v>18.36</v>
      </c>
      <c r="AB10" s="103">
        <f t="shared" si="19"/>
        <v>18.159572809253756</v>
      </c>
      <c r="AC10" s="103">
        <f t="shared" si="19"/>
        <v>20.386581036900093</v>
      </c>
      <c r="AD10" s="103">
        <f t="shared" si="19"/>
        <v>17.046068695430588</v>
      </c>
      <c r="AE10" s="103">
        <f t="shared" si="19"/>
        <v>21.500085150723262</v>
      </c>
      <c r="AF10" s="103">
        <f t="shared" si="19"/>
        <v>15.932564581607419</v>
      </c>
      <c r="AG10" s="103">
        <f t="shared" si="19"/>
        <v>22.61358926454643</v>
      </c>
      <c r="AH10" s="103">
        <f t="shared" si="19"/>
        <v>19.273076923076925</v>
      </c>
      <c r="AI10" s="96">
        <f t="shared" si="20"/>
        <v>3.0000000000001137E-2</v>
      </c>
      <c r="AJ10" s="103">
        <f t="shared" si="1"/>
        <v>1.1388349514563103</v>
      </c>
      <c r="AK10" s="103">
        <f t="shared" si="2"/>
        <v>3.7239902912621345</v>
      </c>
      <c r="AL10" s="103">
        <f t="shared" si="3"/>
        <v>2.8622718446601931</v>
      </c>
      <c r="AM10" s="103">
        <f t="shared" si="4"/>
        <v>2.0005533980582517</v>
      </c>
      <c r="AN10" s="103">
        <f t="shared" si="5"/>
        <v>22.302377893950709</v>
      </c>
      <c r="AO10" s="103">
        <f t="shared" si="6"/>
        <v>16.243775952203141</v>
      </c>
      <c r="AR10" s="143">
        <f t="shared" si="7"/>
        <v>1</v>
      </c>
      <c r="AS10" s="96">
        <f t="shared" si="8"/>
        <v>18.36</v>
      </c>
      <c r="AT10" s="144">
        <f t="shared" si="21"/>
        <v>3.0000000000001137E-2</v>
      </c>
      <c r="AU10" s="143">
        <f t="shared" si="22"/>
        <v>0</v>
      </c>
      <c r="AV10" s="96" t="str">
        <f t="shared" si="23"/>
        <v/>
      </c>
      <c r="AW10" s="96" t="e">
        <f t="shared" si="36"/>
        <v>#N/A</v>
      </c>
      <c r="AX10" s="144" t="e">
        <f t="shared" si="24"/>
        <v>#N/A</v>
      </c>
      <c r="AY10" s="160">
        <f t="shared" si="10"/>
        <v>-1</v>
      </c>
      <c r="AZ10" s="96"/>
      <c r="BA10" s="143">
        <f t="shared" si="25"/>
        <v>-1</v>
      </c>
      <c r="BB10" s="96"/>
      <c r="BC10" s="96" t="e">
        <f t="shared" si="26"/>
        <v>#N/A</v>
      </c>
      <c r="BD10" s="96" t="e">
        <f t="shared" si="27"/>
        <v>#N/A</v>
      </c>
      <c r="BE10" s="143">
        <f t="shared" si="28"/>
        <v>-1</v>
      </c>
      <c r="BF10" s="96"/>
      <c r="BG10" s="148">
        <f t="shared" si="29"/>
        <v>18.36</v>
      </c>
      <c r="BH10" s="143">
        <f t="shared" si="30"/>
        <v>1</v>
      </c>
      <c r="BI10" s="157"/>
      <c r="BJ10" s="148" t="e">
        <f t="shared" si="31"/>
        <v>#N/A</v>
      </c>
      <c r="BK10" s="143">
        <f t="shared" si="32"/>
        <v>-1</v>
      </c>
      <c r="BL10" s="96"/>
      <c r="BM10" s="148" t="e">
        <f t="shared" si="33"/>
        <v>#N/A</v>
      </c>
      <c r="BN10" s="143">
        <f t="shared" si="34"/>
        <v>1</v>
      </c>
      <c r="BO10" s="157"/>
      <c r="BP10" s="148" t="e">
        <f>IF(SUM(BO10:BO23)&gt;0,#REF!,#N/A)</f>
        <v>#N/A</v>
      </c>
      <c r="BQ10" s="143">
        <f t="shared" si="11"/>
        <v>0</v>
      </c>
      <c r="BR10" s="96">
        <f t="shared" si="37"/>
        <v>0</v>
      </c>
      <c r="BS10" s="144" t="e">
        <f t="shared" si="12"/>
        <v>#N/A</v>
      </c>
      <c r="BT10" s="143">
        <f t="shared" si="13"/>
        <v>0</v>
      </c>
      <c r="BU10" s="96">
        <f t="shared" si="39"/>
        <v>0</v>
      </c>
      <c r="BV10" s="144" t="e">
        <f t="shared" ref="BV10:BV41" si="40">IF(AND(BT10&lt;&gt;0,SUM(BU10:BU14)&gt;0),AS10,#N/A)</f>
        <v>#N/A</v>
      </c>
      <c r="BW10" s="152">
        <f t="shared" si="15"/>
        <v>1</v>
      </c>
      <c r="BX10" s="96"/>
      <c r="BY10" s="154">
        <f t="shared" si="16"/>
        <v>18.36</v>
      </c>
      <c r="BZ10" s="152">
        <f t="shared" si="17"/>
        <v>0</v>
      </c>
      <c r="CA10" s="96"/>
      <c r="CB10" s="155" t="e">
        <f t="shared" si="18"/>
        <v>#N/A</v>
      </c>
    </row>
    <row r="11" spans="2:80" s="97" customFormat="1" ht="15" x14ac:dyDescent="0.25">
      <c r="B11" s="89">
        <v>7</v>
      </c>
      <c r="C11" s="99">
        <f>IF('Input and Diagram'!C11="","",'Input and Diagram'!C11)</f>
        <v>18.3</v>
      </c>
      <c r="D11" s="91"/>
      <c r="E11" s="89">
        <v>57</v>
      </c>
      <c r="F11" s="99">
        <f>IF('Input and Diagram'!F11="","",'Input and Diagram'!F11)</f>
        <v>20.399999999999999</v>
      </c>
      <c r="G11" s="100"/>
      <c r="H11" s="101">
        <v>107</v>
      </c>
      <c r="I11" s="99" t="str">
        <f>IF('Input and Diagram'!I11="","",'Input and Diagram'!I11)</f>
        <v/>
      </c>
      <c r="J11" s="100"/>
      <c r="K11" s="101">
        <v>157</v>
      </c>
      <c r="L11" s="99" t="str">
        <f>IF('Input and Diagram'!L11="","",'Input and Diagram'!L11)</f>
        <v/>
      </c>
      <c r="M11" s="92"/>
      <c r="N11" s="112">
        <f t="shared" si="35"/>
        <v>5.9999999999998721E-2</v>
      </c>
      <c r="O11" s="104"/>
      <c r="P11" s="92"/>
      <c r="Q11" s="92"/>
      <c r="R11" s="92"/>
      <c r="S11" s="2" t="s">
        <v>96</v>
      </c>
      <c r="T11" s="2"/>
      <c r="U11" s="2"/>
      <c r="V11" s="2"/>
      <c r="W11" s="2"/>
      <c r="X11" s="2"/>
      <c r="Y11" s="102">
        <v>7</v>
      </c>
      <c r="Z11" s="102">
        <f t="shared" si="0"/>
        <v>7</v>
      </c>
      <c r="AA11" s="96">
        <f t="shared" si="38"/>
        <v>18.3</v>
      </c>
      <c r="AB11" s="103">
        <f t="shared" si="19"/>
        <v>18.159572809253756</v>
      </c>
      <c r="AC11" s="103">
        <f t="shared" si="19"/>
        <v>20.386581036900093</v>
      </c>
      <c r="AD11" s="103">
        <f t="shared" si="19"/>
        <v>17.046068695430588</v>
      </c>
      <c r="AE11" s="103">
        <f t="shared" si="19"/>
        <v>21.500085150723262</v>
      </c>
      <c r="AF11" s="103">
        <f t="shared" si="19"/>
        <v>15.932564581607419</v>
      </c>
      <c r="AG11" s="103">
        <f t="shared" si="19"/>
        <v>22.61358926454643</v>
      </c>
      <c r="AH11" s="103">
        <f t="shared" si="19"/>
        <v>19.273076923076925</v>
      </c>
      <c r="AI11" s="96">
        <f t="shared" si="20"/>
        <v>5.9999999999998721E-2</v>
      </c>
      <c r="AJ11" s="103">
        <f t="shared" si="1"/>
        <v>1.1388349514563103</v>
      </c>
      <c r="AK11" s="103">
        <f t="shared" si="2"/>
        <v>3.7239902912621345</v>
      </c>
      <c r="AL11" s="103">
        <f t="shared" si="3"/>
        <v>2.8622718446601931</v>
      </c>
      <c r="AM11" s="103">
        <f t="shared" si="4"/>
        <v>2.0005533980582517</v>
      </c>
      <c r="AN11" s="103">
        <f t="shared" si="5"/>
        <v>22.302377893950709</v>
      </c>
      <c r="AO11" s="103">
        <f t="shared" si="6"/>
        <v>16.243775952203141</v>
      </c>
      <c r="AR11" s="143">
        <f t="shared" si="7"/>
        <v>1</v>
      </c>
      <c r="AS11" s="96">
        <f t="shared" si="8"/>
        <v>18.3</v>
      </c>
      <c r="AT11" s="144">
        <f t="shared" si="21"/>
        <v>5.9999999999998721E-2</v>
      </c>
      <c r="AU11" s="143">
        <f t="shared" si="22"/>
        <v>0</v>
      </c>
      <c r="AV11" s="96" t="str">
        <f t="shared" si="23"/>
        <v/>
      </c>
      <c r="AW11" s="96" t="e">
        <f t="shared" si="36"/>
        <v>#N/A</v>
      </c>
      <c r="AX11" s="144" t="e">
        <f t="shared" si="24"/>
        <v>#N/A</v>
      </c>
      <c r="AY11" s="160">
        <f t="shared" si="10"/>
        <v>-1</v>
      </c>
      <c r="AZ11" s="96"/>
      <c r="BA11" s="143">
        <f t="shared" si="25"/>
        <v>-1</v>
      </c>
      <c r="BB11" s="96"/>
      <c r="BC11" s="96" t="e">
        <f t="shared" si="26"/>
        <v>#N/A</v>
      </c>
      <c r="BD11" s="96" t="e">
        <f t="shared" si="27"/>
        <v>#N/A</v>
      </c>
      <c r="BE11" s="143">
        <f t="shared" si="28"/>
        <v>-1</v>
      </c>
      <c r="BF11" s="96">
        <f t="shared" ref="BF11:BF75" si="41">IF(ABS(SUM(BE6:BE11))=6,1,0)</f>
        <v>1</v>
      </c>
      <c r="BG11" s="148">
        <f t="shared" si="29"/>
        <v>18.3</v>
      </c>
      <c r="BH11" s="143">
        <f t="shared" si="30"/>
        <v>1</v>
      </c>
      <c r="BI11" s="96">
        <f>IF(ABS(SUM(BH6:BH11))=6,1,0)</f>
        <v>0</v>
      </c>
      <c r="BJ11" s="148" t="e">
        <f t="shared" si="31"/>
        <v>#N/A</v>
      </c>
      <c r="BK11" s="143">
        <f t="shared" si="32"/>
        <v>-1</v>
      </c>
      <c r="BL11" s="96"/>
      <c r="BM11" s="148" t="e">
        <f t="shared" si="33"/>
        <v>#N/A</v>
      </c>
      <c r="BN11" s="143">
        <f t="shared" si="34"/>
        <v>1</v>
      </c>
      <c r="BO11" s="157"/>
      <c r="BP11" s="148" t="e">
        <f>IF(SUM(BO11:BO24)&gt;0,#REF!,#N/A)</f>
        <v>#N/A</v>
      </c>
      <c r="BQ11" s="143">
        <f t="shared" si="11"/>
        <v>0</v>
      </c>
      <c r="BR11" s="96">
        <f t="shared" si="37"/>
        <v>0</v>
      </c>
      <c r="BS11" s="144" t="e">
        <f t="shared" si="12"/>
        <v>#N/A</v>
      </c>
      <c r="BT11" s="143">
        <f t="shared" si="13"/>
        <v>0</v>
      </c>
      <c r="BU11" s="96">
        <f t="shared" si="39"/>
        <v>0</v>
      </c>
      <c r="BV11" s="144" t="e">
        <f t="shared" si="40"/>
        <v>#N/A</v>
      </c>
      <c r="BW11" s="152">
        <f t="shared" si="15"/>
        <v>1</v>
      </c>
      <c r="BX11" s="96"/>
      <c r="BY11" s="154">
        <f t="shared" si="16"/>
        <v>18.3</v>
      </c>
      <c r="BZ11" s="152">
        <f t="shared" si="17"/>
        <v>0</v>
      </c>
      <c r="CA11" s="96"/>
      <c r="CB11" s="155" t="e">
        <f t="shared" si="18"/>
        <v>#N/A</v>
      </c>
    </row>
    <row r="12" spans="2:80" s="97" customFormat="1" ht="15" x14ac:dyDescent="0.25">
      <c r="B12" s="89">
        <v>8</v>
      </c>
      <c r="C12" s="99">
        <f>IF('Input and Diagram'!C12="","",'Input and Diagram'!C12)</f>
        <v>20</v>
      </c>
      <c r="D12" s="91"/>
      <c r="E12" s="89">
        <v>58</v>
      </c>
      <c r="F12" s="99">
        <f>IF('Input and Diagram'!F12="","",'Input and Diagram'!F12)</f>
        <v>20.399999999999999</v>
      </c>
      <c r="G12" s="100"/>
      <c r="H12" s="101">
        <v>108</v>
      </c>
      <c r="I12" s="99" t="str">
        <f>IF('Input and Diagram'!I12="","",'Input and Diagram'!I12)</f>
        <v/>
      </c>
      <c r="J12" s="100"/>
      <c r="K12" s="101">
        <v>158</v>
      </c>
      <c r="L12" s="99" t="str">
        <f>IF('Input and Diagram'!L12="","",'Input and Diagram'!L12)</f>
        <v/>
      </c>
      <c r="M12" s="92"/>
      <c r="N12" s="112">
        <f t="shared" si="35"/>
        <v>1.6999999999999993</v>
      </c>
      <c r="O12" s="104"/>
      <c r="P12" s="119" t="s">
        <v>0</v>
      </c>
      <c r="Q12" s="123">
        <f>COUNT(C5:C204)</f>
        <v>104</v>
      </c>
      <c r="R12" s="92"/>
      <c r="S12" s="225" t="s">
        <v>93</v>
      </c>
      <c r="T12" s="225"/>
      <c r="U12" s="225"/>
      <c r="V12" s="2"/>
      <c r="W12" s="2"/>
      <c r="X12" s="2"/>
      <c r="Y12" s="102">
        <v>8</v>
      </c>
      <c r="Z12" s="102">
        <f t="shared" si="0"/>
        <v>8</v>
      </c>
      <c r="AA12" s="96">
        <f t="shared" si="38"/>
        <v>20</v>
      </c>
      <c r="AB12" s="103">
        <f t="shared" si="19"/>
        <v>18.159572809253756</v>
      </c>
      <c r="AC12" s="103">
        <f t="shared" si="19"/>
        <v>20.386581036900093</v>
      </c>
      <c r="AD12" s="103">
        <f t="shared" si="19"/>
        <v>17.046068695430588</v>
      </c>
      <c r="AE12" s="103">
        <f t="shared" si="19"/>
        <v>21.500085150723262</v>
      </c>
      <c r="AF12" s="103">
        <f t="shared" si="19"/>
        <v>15.932564581607419</v>
      </c>
      <c r="AG12" s="103">
        <f t="shared" si="19"/>
        <v>22.61358926454643</v>
      </c>
      <c r="AH12" s="103">
        <f t="shared" si="19"/>
        <v>19.273076923076925</v>
      </c>
      <c r="AI12" s="96">
        <f t="shared" si="20"/>
        <v>1.6999999999999993</v>
      </c>
      <c r="AJ12" s="103">
        <f t="shared" si="1"/>
        <v>1.1388349514563103</v>
      </c>
      <c r="AK12" s="103">
        <f t="shared" si="2"/>
        <v>3.7239902912621345</v>
      </c>
      <c r="AL12" s="103">
        <f t="shared" si="3"/>
        <v>2.8622718446601931</v>
      </c>
      <c r="AM12" s="103">
        <f t="shared" si="4"/>
        <v>2.0005533980582517</v>
      </c>
      <c r="AN12" s="103">
        <f t="shared" si="5"/>
        <v>22.302377893950709</v>
      </c>
      <c r="AO12" s="103">
        <f t="shared" si="6"/>
        <v>16.243775952203141</v>
      </c>
      <c r="AR12" s="143">
        <f t="shared" si="7"/>
        <v>1</v>
      </c>
      <c r="AS12" s="96">
        <f t="shared" si="8"/>
        <v>20</v>
      </c>
      <c r="AT12" s="144">
        <f t="shared" si="21"/>
        <v>1.6999999999999993</v>
      </c>
      <c r="AU12" s="143">
        <f t="shared" si="22"/>
        <v>0</v>
      </c>
      <c r="AV12" s="96" t="str">
        <f t="shared" si="23"/>
        <v/>
      </c>
      <c r="AW12" s="96" t="e">
        <f t="shared" si="36"/>
        <v>#N/A</v>
      </c>
      <c r="AX12" s="144" t="e">
        <f t="shared" si="24"/>
        <v>#N/A</v>
      </c>
      <c r="AY12" s="160">
        <f t="shared" si="10"/>
        <v>1</v>
      </c>
      <c r="AZ12" s="96" t="str">
        <f t="shared" ref="AZ12:AZ76" si="42">IF(ABS(SUM(AY4:AY12))&gt;8,1,"")</f>
        <v/>
      </c>
      <c r="BA12" s="143">
        <f t="shared" si="25"/>
        <v>1</v>
      </c>
      <c r="BB12" s="96" t="str">
        <f>IF(ABS(SUM(BA4:BA12))&gt;8,1,"")</f>
        <v/>
      </c>
      <c r="BC12" s="96" t="e">
        <f t="shared" si="26"/>
        <v>#N/A</v>
      </c>
      <c r="BD12" s="96" t="e">
        <f t="shared" si="27"/>
        <v>#N/A</v>
      </c>
      <c r="BE12" s="143">
        <f t="shared" si="28"/>
        <v>1</v>
      </c>
      <c r="BF12" s="96">
        <f t="shared" si="41"/>
        <v>0</v>
      </c>
      <c r="BG12" s="148" t="e">
        <f t="shared" si="29"/>
        <v>#N/A</v>
      </c>
      <c r="BH12" s="143">
        <f t="shared" si="30"/>
        <v>1</v>
      </c>
      <c r="BI12" s="96">
        <f t="shared" ref="BI12:BI75" si="43">IF(ABS(SUM(BH7:BH12))=6,1,0)</f>
        <v>0</v>
      </c>
      <c r="BJ12" s="148" t="e">
        <f t="shared" si="31"/>
        <v>#N/A</v>
      </c>
      <c r="BK12" s="143">
        <f t="shared" si="32"/>
        <v>1</v>
      </c>
      <c r="BL12" s="96"/>
      <c r="BM12" s="148" t="e">
        <f t="shared" si="33"/>
        <v>#N/A</v>
      </c>
      <c r="BN12" s="143">
        <f t="shared" si="34"/>
        <v>1</v>
      </c>
      <c r="BO12" s="157"/>
      <c r="BP12" s="148" t="e">
        <f>IF(SUM(BO12:BO25)&gt;0,#REF!,#N/A)</f>
        <v>#N/A</v>
      </c>
      <c r="BQ12" s="143">
        <f t="shared" si="11"/>
        <v>0</v>
      </c>
      <c r="BR12" s="96">
        <f t="shared" ref="BR12:BR71" si="44">IF(ABS(BQ12+BQ11)=2,1,IF(ABS(BQ12+BQ10)=2,1,0))</f>
        <v>0</v>
      </c>
      <c r="BS12" s="144" t="e">
        <f t="shared" si="12"/>
        <v>#N/A</v>
      </c>
      <c r="BT12" s="143">
        <f t="shared" si="13"/>
        <v>0</v>
      </c>
      <c r="BU12" s="96">
        <f t="shared" si="39"/>
        <v>0</v>
      </c>
      <c r="BV12" s="144" t="e">
        <f t="shared" si="40"/>
        <v>#N/A</v>
      </c>
      <c r="BW12" s="152">
        <f t="shared" si="15"/>
        <v>1</v>
      </c>
      <c r="BX12" s="96"/>
      <c r="BY12" s="154">
        <f t="shared" si="16"/>
        <v>20</v>
      </c>
      <c r="BZ12" s="152">
        <f t="shared" si="17"/>
        <v>0</v>
      </c>
      <c r="CA12" s="96">
        <f t="shared" ref="CA12:CA18" si="45">IF(SUM(BZ5:BZ12)=8,1,0)</f>
        <v>0</v>
      </c>
      <c r="CB12" s="155" t="e">
        <f t="shared" si="18"/>
        <v>#N/A</v>
      </c>
    </row>
    <row r="13" spans="2:80" s="97" customFormat="1" ht="15" x14ac:dyDescent="0.25">
      <c r="B13" s="89">
        <v>9</v>
      </c>
      <c r="C13" s="99">
        <f>IF('Input and Diagram'!C13="","",'Input and Diagram'!C13)</f>
        <v>19</v>
      </c>
      <c r="D13" s="91"/>
      <c r="E13" s="89">
        <v>59</v>
      </c>
      <c r="F13" s="99">
        <f>IF('Input and Diagram'!F13="","",'Input and Diagram'!F13)</f>
        <v>20.399999999999999</v>
      </c>
      <c r="G13" s="100"/>
      <c r="H13" s="101">
        <v>109</v>
      </c>
      <c r="I13" s="99" t="str">
        <f>IF('Input and Diagram'!I13="","",'Input and Diagram'!I13)</f>
        <v/>
      </c>
      <c r="J13" s="100"/>
      <c r="K13" s="101">
        <v>159</v>
      </c>
      <c r="L13" s="99" t="str">
        <f>IF('Input and Diagram'!L13="","",'Input and Diagram'!L13)</f>
        <v/>
      </c>
      <c r="M13" s="92"/>
      <c r="N13" s="112">
        <f t="shared" si="35"/>
        <v>1</v>
      </c>
      <c r="O13" s="92"/>
      <c r="P13" s="119" t="s">
        <v>20</v>
      </c>
      <c r="Q13" s="124">
        <f>AVERAGE(C5:C204)</f>
        <v>19.273076923076925</v>
      </c>
      <c r="R13" s="92"/>
      <c r="S13" s="246" t="s">
        <v>94</v>
      </c>
      <c r="T13" s="246"/>
      <c r="U13" s="246"/>
      <c r="V13" s="2"/>
      <c r="W13" s="2"/>
      <c r="X13" s="2"/>
      <c r="Y13" s="102">
        <v>9</v>
      </c>
      <c r="Z13" s="102">
        <f t="shared" si="0"/>
        <v>9</v>
      </c>
      <c r="AA13" s="96">
        <f t="shared" si="38"/>
        <v>19</v>
      </c>
      <c r="AB13" s="103">
        <f t="shared" si="19"/>
        <v>18.159572809253756</v>
      </c>
      <c r="AC13" s="103">
        <f t="shared" si="19"/>
        <v>20.386581036900093</v>
      </c>
      <c r="AD13" s="103">
        <f t="shared" si="19"/>
        <v>17.046068695430588</v>
      </c>
      <c r="AE13" s="103">
        <f t="shared" si="19"/>
        <v>21.500085150723262</v>
      </c>
      <c r="AF13" s="103">
        <f t="shared" si="19"/>
        <v>15.932564581607419</v>
      </c>
      <c r="AG13" s="103">
        <f t="shared" si="19"/>
        <v>22.61358926454643</v>
      </c>
      <c r="AH13" s="103">
        <f t="shared" si="19"/>
        <v>19.273076923076925</v>
      </c>
      <c r="AI13" s="96">
        <f t="shared" si="20"/>
        <v>1</v>
      </c>
      <c r="AJ13" s="103">
        <f t="shared" si="1"/>
        <v>1.1388349514563103</v>
      </c>
      <c r="AK13" s="103">
        <f t="shared" si="2"/>
        <v>3.7239902912621345</v>
      </c>
      <c r="AL13" s="103">
        <f t="shared" si="3"/>
        <v>2.8622718446601931</v>
      </c>
      <c r="AM13" s="103">
        <f t="shared" si="4"/>
        <v>2.0005533980582517</v>
      </c>
      <c r="AN13" s="103">
        <f t="shared" si="5"/>
        <v>22.302377893950709</v>
      </c>
      <c r="AO13" s="103">
        <f t="shared" si="6"/>
        <v>16.243775952203141</v>
      </c>
      <c r="AR13" s="143">
        <f t="shared" si="7"/>
        <v>1</v>
      </c>
      <c r="AS13" s="96">
        <f t="shared" si="8"/>
        <v>19</v>
      </c>
      <c r="AT13" s="144">
        <f t="shared" si="21"/>
        <v>1</v>
      </c>
      <c r="AU13" s="143">
        <f t="shared" si="22"/>
        <v>0</v>
      </c>
      <c r="AV13" s="96" t="str">
        <f t="shared" si="23"/>
        <v/>
      </c>
      <c r="AW13" s="96" t="e">
        <f t="shared" si="36"/>
        <v>#N/A</v>
      </c>
      <c r="AX13" s="144" t="e">
        <f t="shared" si="24"/>
        <v>#N/A</v>
      </c>
      <c r="AY13" s="160">
        <f t="shared" si="10"/>
        <v>-1</v>
      </c>
      <c r="AZ13" s="96" t="str">
        <f t="shared" si="42"/>
        <v/>
      </c>
      <c r="BA13" s="143">
        <f t="shared" si="25"/>
        <v>-1</v>
      </c>
      <c r="BB13" s="96" t="str">
        <f t="shared" ref="BB13:BB76" si="46">IF(ABS(SUM(BA5:BA13))&gt;8,1,"")</f>
        <v/>
      </c>
      <c r="BC13" s="96" t="e">
        <f t="shared" si="26"/>
        <v>#N/A</v>
      </c>
      <c r="BD13" s="96" t="e">
        <f t="shared" si="27"/>
        <v>#N/A</v>
      </c>
      <c r="BE13" s="143">
        <f t="shared" si="28"/>
        <v>-1</v>
      </c>
      <c r="BF13" s="96">
        <f t="shared" si="41"/>
        <v>0</v>
      </c>
      <c r="BG13" s="148" t="e">
        <f t="shared" si="29"/>
        <v>#N/A</v>
      </c>
      <c r="BH13" s="143">
        <f t="shared" si="30"/>
        <v>-1</v>
      </c>
      <c r="BI13" s="96">
        <f t="shared" si="43"/>
        <v>0</v>
      </c>
      <c r="BJ13" s="148" t="e">
        <f t="shared" si="31"/>
        <v>#N/A</v>
      </c>
      <c r="BK13" s="143">
        <f t="shared" si="32"/>
        <v>-1</v>
      </c>
      <c r="BL13" s="96"/>
      <c r="BM13" s="148" t="e">
        <f t="shared" si="33"/>
        <v>#N/A</v>
      </c>
      <c r="BN13" s="143">
        <f t="shared" si="34"/>
        <v>-1</v>
      </c>
      <c r="BO13" s="157"/>
      <c r="BP13" s="148" t="e">
        <f>IF(SUM(BO13:BO26)&gt;0,#REF!,#N/A)</f>
        <v>#N/A</v>
      </c>
      <c r="BQ13" s="143">
        <f t="shared" si="11"/>
        <v>0</v>
      </c>
      <c r="BR13" s="96">
        <f t="shared" si="44"/>
        <v>0</v>
      </c>
      <c r="BS13" s="144" t="e">
        <f t="shared" si="12"/>
        <v>#N/A</v>
      </c>
      <c r="BT13" s="143">
        <f t="shared" si="13"/>
        <v>0</v>
      </c>
      <c r="BU13" s="96">
        <f t="shared" si="39"/>
        <v>0</v>
      </c>
      <c r="BV13" s="144" t="e">
        <f t="shared" si="40"/>
        <v>#N/A</v>
      </c>
      <c r="BW13" s="152">
        <f t="shared" si="15"/>
        <v>1</v>
      </c>
      <c r="BX13" s="96"/>
      <c r="BY13" s="154">
        <f t="shared" si="16"/>
        <v>19</v>
      </c>
      <c r="BZ13" s="152">
        <f t="shared" si="17"/>
        <v>0</v>
      </c>
      <c r="CA13" s="96">
        <f t="shared" si="45"/>
        <v>0</v>
      </c>
      <c r="CB13" s="155" t="e">
        <f t="shared" si="18"/>
        <v>#N/A</v>
      </c>
    </row>
    <row r="14" spans="2:80" s="97" customFormat="1" ht="15" x14ac:dyDescent="0.25">
      <c r="B14" s="89">
        <v>10</v>
      </c>
      <c r="C14" s="99">
        <f>IF('Input and Diagram'!C14="","",'Input and Diagram'!C14)</f>
        <v>18.5</v>
      </c>
      <c r="D14" s="91"/>
      <c r="E14" s="89">
        <v>60</v>
      </c>
      <c r="F14" s="99">
        <f>IF('Input and Diagram'!F14="","",'Input and Diagram'!F14)</f>
        <v>20.399999999999999</v>
      </c>
      <c r="G14" s="100"/>
      <c r="H14" s="101">
        <v>110</v>
      </c>
      <c r="I14" s="99" t="str">
        <f>IF('Input and Diagram'!I14="","",'Input and Diagram'!I14)</f>
        <v/>
      </c>
      <c r="J14" s="100"/>
      <c r="K14" s="101">
        <v>160</v>
      </c>
      <c r="L14" s="99" t="str">
        <f>IF('Input and Diagram'!L14="","",'Input and Diagram'!L14)</f>
        <v/>
      </c>
      <c r="M14" s="92"/>
      <c r="N14" s="112">
        <f t="shared" si="35"/>
        <v>0.5</v>
      </c>
      <c r="O14" s="92"/>
      <c r="P14" s="119" t="s">
        <v>21</v>
      </c>
      <c r="Q14" s="124">
        <f>STDEV(C5:C204)</f>
        <v>1.1135041138231685</v>
      </c>
      <c r="R14" s="92"/>
      <c r="S14" s="246" t="s">
        <v>95</v>
      </c>
      <c r="T14" s="246"/>
      <c r="U14" s="246"/>
      <c r="V14" s="2"/>
      <c r="W14" s="2"/>
      <c r="X14" s="2"/>
      <c r="Y14" s="102">
        <v>10</v>
      </c>
      <c r="Z14" s="102">
        <f t="shared" si="0"/>
        <v>10</v>
      </c>
      <c r="AA14" s="96">
        <f t="shared" si="38"/>
        <v>18.5</v>
      </c>
      <c r="AB14" s="103">
        <f t="shared" si="19"/>
        <v>18.159572809253756</v>
      </c>
      <c r="AC14" s="103">
        <f t="shared" si="19"/>
        <v>20.386581036900093</v>
      </c>
      <c r="AD14" s="103">
        <f t="shared" si="19"/>
        <v>17.046068695430588</v>
      </c>
      <c r="AE14" s="103">
        <f t="shared" si="19"/>
        <v>21.500085150723262</v>
      </c>
      <c r="AF14" s="103">
        <f t="shared" si="19"/>
        <v>15.932564581607419</v>
      </c>
      <c r="AG14" s="103">
        <f t="shared" si="19"/>
        <v>22.61358926454643</v>
      </c>
      <c r="AH14" s="103">
        <f t="shared" si="19"/>
        <v>19.273076923076925</v>
      </c>
      <c r="AI14" s="96">
        <f t="shared" si="20"/>
        <v>0.5</v>
      </c>
      <c r="AJ14" s="103">
        <f t="shared" si="1"/>
        <v>1.1388349514563103</v>
      </c>
      <c r="AK14" s="103">
        <f t="shared" si="2"/>
        <v>3.7239902912621345</v>
      </c>
      <c r="AL14" s="103">
        <f t="shared" si="3"/>
        <v>2.8622718446601931</v>
      </c>
      <c r="AM14" s="103">
        <f t="shared" si="4"/>
        <v>2.0005533980582517</v>
      </c>
      <c r="AN14" s="103">
        <f t="shared" si="5"/>
        <v>22.302377893950709</v>
      </c>
      <c r="AO14" s="103">
        <f t="shared" si="6"/>
        <v>16.243775952203141</v>
      </c>
      <c r="AR14" s="143">
        <f t="shared" si="7"/>
        <v>1</v>
      </c>
      <c r="AS14" s="96">
        <f t="shared" si="8"/>
        <v>18.5</v>
      </c>
      <c r="AT14" s="144">
        <f t="shared" si="21"/>
        <v>0.5</v>
      </c>
      <c r="AU14" s="143">
        <f t="shared" si="22"/>
        <v>0</v>
      </c>
      <c r="AV14" s="96" t="str">
        <f t="shared" si="23"/>
        <v/>
      </c>
      <c r="AW14" s="96" t="e">
        <f t="shared" si="36"/>
        <v>#N/A</v>
      </c>
      <c r="AX14" s="144" t="e">
        <f t="shared" si="24"/>
        <v>#N/A</v>
      </c>
      <c r="AY14" s="160">
        <f t="shared" si="10"/>
        <v>-1</v>
      </c>
      <c r="AZ14" s="96" t="str">
        <f t="shared" si="42"/>
        <v/>
      </c>
      <c r="BA14" s="143">
        <f t="shared" si="25"/>
        <v>-1</v>
      </c>
      <c r="BB14" s="96" t="str">
        <f t="shared" si="46"/>
        <v/>
      </c>
      <c r="BC14" s="96" t="e">
        <f t="shared" si="26"/>
        <v>#N/A</v>
      </c>
      <c r="BD14" s="96" t="e">
        <f t="shared" si="27"/>
        <v>#N/A</v>
      </c>
      <c r="BE14" s="143">
        <f t="shared" si="28"/>
        <v>-1</v>
      </c>
      <c r="BF14" s="96">
        <f t="shared" si="41"/>
        <v>0</v>
      </c>
      <c r="BG14" s="148" t="e">
        <f t="shared" si="29"/>
        <v>#N/A</v>
      </c>
      <c r="BH14" s="143">
        <f t="shared" si="30"/>
        <v>-1</v>
      </c>
      <c r="BI14" s="96">
        <f t="shared" si="43"/>
        <v>0</v>
      </c>
      <c r="BJ14" s="148" t="e">
        <f t="shared" si="31"/>
        <v>#N/A</v>
      </c>
      <c r="BK14" s="143">
        <f t="shared" si="32"/>
        <v>-1</v>
      </c>
      <c r="BL14" s="96"/>
      <c r="BM14" s="148" t="e">
        <f t="shared" si="33"/>
        <v>#N/A</v>
      </c>
      <c r="BN14" s="143">
        <f t="shared" si="34"/>
        <v>-1</v>
      </c>
      <c r="BO14" s="157"/>
      <c r="BP14" s="148" t="e">
        <f>IF(SUM(BO14:BO27)&gt;0,#REF!,#N/A)</f>
        <v>#N/A</v>
      </c>
      <c r="BQ14" s="143">
        <f t="shared" si="11"/>
        <v>0</v>
      </c>
      <c r="BR14" s="96">
        <f t="shared" si="44"/>
        <v>0</v>
      </c>
      <c r="BS14" s="144" t="e">
        <f t="shared" si="12"/>
        <v>#N/A</v>
      </c>
      <c r="BT14" s="143">
        <f t="shared" si="13"/>
        <v>0</v>
      </c>
      <c r="BU14" s="96">
        <f t="shared" si="39"/>
        <v>0</v>
      </c>
      <c r="BV14" s="144" t="e">
        <f t="shared" si="40"/>
        <v>#N/A</v>
      </c>
      <c r="BW14" s="152">
        <f t="shared" si="15"/>
        <v>1</v>
      </c>
      <c r="BX14" s="96"/>
      <c r="BY14" s="154">
        <f t="shared" si="16"/>
        <v>18.5</v>
      </c>
      <c r="BZ14" s="152">
        <f t="shared" si="17"/>
        <v>0</v>
      </c>
      <c r="CA14" s="96">
        <f t="shared" si="45"/>
        <v>0</v>
      </c>
      <c r="CB14" s="155" t="e">
        <f t="shared" si="18"/>
        <v>#N/A</v>
      </c>
    </row>
    <row r="15" spans="2:80" s="97" customFormat="1" ht="15" x14ac:dyDescent="0.25">
      <c r="B15" s="89">
        <v>11</v>
      </c>
      <c r="C15" s="99">
        <f>IF('Input and Diagram'!C15="","",'Input and Diagram'!C15)</f>
        <v>18.7</v>
      </c>
      <c r="D15" s="91"/>
      <c r="E15" s="89">
        <v>61</v>
      </c>
      <c r="F15" s="99">
        <f>IF('Input and Diagram'!F15="","",'Input and Diagram'!F15)</f>
        <v>18.600000000000001</v>
      </c>
      <c r="G15" s="100"/>
      <c r="H15" s="101">
        <v>111</v>
      </c>
      <c r="I15" s="99" t="str">
        <f>IF('Input and Diagram'!I15="","",'Input and Diagram'!I15)</f>
        <v/>
      </c>
      <c r="J15" s="100"/>
      <c r="K15" s="101">
        <v>161</v>
      </c>
      <c r="L15" s="99" t="str">
        <f>IF('Input and Diagram'!L15="","",'Input and Diagram'!L15)</f>
        <v/>
      </c>
      <c r="M15" s="92"/>
      <c r="N15" s="112">
        <f t="shared" si="35"/>
        <v>0.19999999999999929</v>
      </c>
      <c r="O15" s="92"/>
      <c r="R15" s="92"/>
      <c r="S15" s="185"/>
      <c r="T15" s="185"/>
      <c r="U15" s="185"/>
      <c r="V15" s="185"/>
      <c r="W15" s="185"/>
      <c r="X15" s="185"/>
      <c r="Y15" s="102">
        <v>11</v>
      </c>
      <c r="Z15" s="102">
        <f t="shared" si="0"/>
        <v>11</v>
      </c>
      <c r="AA15" s="96">
        <f t="shared" si="38"/>
        <v>18.7</v>
      </c>
      <c r="AB15" s="103">
        <f t="shared" si="19"/>
        <v>18.159572809253756</v>
      </c>
      <c r="AC15" s="103">
        <f t="shared" si="19"/>
        <v>20.386581036900093</v>
      </c>
      <c r="AD15" s="103">
        <f t="shared" si="19"/>
        <v>17.046068695430588</v>
      </c>
      <c r="AE15" s="103">
        <f t="shared" si="19"/>
        <v>21.500085150723262</v>
      </c>
      <c r="AF15" s="103">
        <f t="shared" si="19"/>
        <v>15.932564581607419</v>
      </c>
      <c r="AG15" s="103">
        <f t="shared" si="19"/>
        <v>22.61358926454643</v>
      </c>
      <c r="AH15" s="103">
        <f t="shared" si="19"/>
        <v>19.273076923076925</v>
      </c>
      <c r="AI15" s="96">
        <f t="shared" si="20"/>
        <v>0.19999999999999929</v>
      </c>
      <c r="AJ15" s="103">
        <f t="shared" si="1"/>
        <v>1.1388349514563103</v>
      </c>
      <c r="AK15" s="103">
        <f t="shared" si="2"/>
        <v>3.7239902912621345</v>
      </c>
      <c r="AL15" s="103">
        <f t="shared" si="3"/>
        <v>2.8622718446601931</v>
      </c>
      <c r="AM15" s="103">
        <f t="shared" si="4"/>
        <v>2.0005533980582517</v>
      </c>
      <c r="AN15" s="103">
        <f t="shared" si="5"/>
        <v>22.302377893950709</v>
      </c>
      <c r="AO15" s="103">
        <f t="shared" si="6"/>
        <v>16.243775952203141</v>
      </c>
      <c r="AR15" s="143">
        <f t="shared" si="7"/>
        <v>1</v>
      </c>
      <c r="AS15" s="96">
        <f t="shared" si="8"/>
        <v>18.7</v>
      </c>
      <c r="AT15" s="144">
        <f t="shared" si="21"/>
        <v>0.19999999999999929</v>
      </c>
      <c r="AU15" s="143">
        <f t="shared" si="22"/>
        <v>0</v>
      </c>
      <c r="AV15" s="96" t="str">
        <f t="shared" si="23"/>
        <v/>
      </c>
      <c r="AW15" s="96" t="e">
        <f t="shared" si="36"/>
        <v>#N/A</v>
      </c>
      <c r="AX15" s="144" t="e">
        <f t="shared" si="24"/>
        <v>#N/A</v>
      </c>
      <c r="AY15" s="160">
        <f t="shared" si="10"/>
        <v>-1</v>
      </c>
      <c r="AZ15" s="96" t="str">
        <f t="shared" si="42"/>
        <v/>
      </c>
      <c r="BA15" s="143">
        <f t="shared" si="25"/>
        <v>-1</v>
      </c>
      <c r="BB15" s="96" t="str">
        <f t="shared" si="46"/>
        <v/>
      </c>
      <c r="BC15" s="96" t="e">
        <f t="shared" si="26"/>
        <v>#N/A</v>
      </c>
      <c r="BD15" s="96" t="e">
        <f t="shared" si="27"/>
        <v>#N/A</v>
      </c>
      <c r="BE15" s="143">
        <f t="shared" si="28"/>
        <v>1</v>
      </c>
      <c r="BF15" s="96">
        <f t="shared" si="41"/>
        <v>0</v>
      </c>
      <c r="BG15" s="148" t="e">
        <f t="shared" si="29"/>
        <v>#N/A</v>
      </c>
      <c r="BH15" s="143">
        <f t="shared" si="30"/>
        <v>-1</v>
      </c>
      <c r="BI15" s="96">
        <f t="shared" si="43"/>
        <v>0</v>
      </c>
      <c r="BJ15" s="148" t="e">
        <f t="shared" si="31"/>
        <v>#N/A</v>
      </c>
      <c r="BK15" s="143">
        <f t="shared" si="32"/>
        <v>1</v>
      </c>
      <c r="BL15" s="96"/>
      <c r="BM15" s="148" t="e">
        <f t="shared" si="33"/>
        <v>#N/A</v>
      </c>
      <c r="BN15" s="143">
        <f t="shared" si="34"/>
        <v>-1</v>
      </c>
      <c r="BO15" s="157"/>
      <c r="BP15" s="148" t="e">
        <f>IF(SUM(BO15:BO28)&gt;0,#REF!,#N/A)</f>
        <v>#N/A</v>
      </c>
      <c r="BQ15" s="143">
        <f t="shared" si="11"/>
        <v>0</v>
      </c>
      <c r="BR15" s="96">
        <f t="shared" si="44"/>
        <v>0</v>
      </c>
      <c r="BS15" s="144" t="e">
        <f t="shared" si="12"/>
        <v>#N/A</v>
      </c>
      <c r="BT15" s="143">
        <f t="shared" si="13"/>
        <v>0</v>
      </c>
      <c r="BU15" s="96">
        <f t="shared" si="39"/>
        <v>0</v>
      </c>
      <c r="BV15" s="144" t="e">
        <f t="shared" si="40"/>
        <v>#N/A</v>
      </c>
      <c r="BW15" s="152">
        <f t="shared" si="15"/>
        <v>1</v>
      </c>
      <c r="BX15" s="96"/>
      <c r="BY15" s="154">
        <f t="shared" si="16"/>
        <v>18.7</v>
      </c>
      <c r="BZ15" s="152">
        <f t="shared" si="17"/>
        <v>0</v>
      </c>
      <c r="CA15" s="96">
        <f t="shared" si="45"/>
        <v>0</v>
      </c>
      <c r="CB15" s="155" t="e">
        <f t="shared" si="18"/>
        <v>#N/A</v>
      </c>
    </row>
    <row r="16" spans="2:80" s="97" customFormat="1" ht="15" x14ac:dyDescent="0.25">
      <c r="B16" s="89">
        <v>12</v>
      </c>
      <c r="C16" s="99">
        <f>IF('Input and Diagram'!C16="","",'Input and Diagram'!C16)</f>
        <v>19.100000000000001</v>
      </c>
      <c r="D16" s="91"/>
      <c r="E16" s="89">
        <v>62</v>
      </c>
      <c r="F16" s="99">
        <f>IF('Input and Diagram'!F16="","",'Input and Diagram'!F16)</f>
        <v>19.600000000000001</v>
      </c>
      <c r="G16" s="100"/>
      <c r="H16" s="101">
        <v>112</v>
      </c>
      <c r="I16" s="99" t="str">
        <f>IF('Input and Diagram'!I16="","",'Input and Diagram'!I16)</f>
        <v/>
      </c>
      <c r="J16" s="100"/>
      <c r="K16" s="101">
        <v>162</v>
      </c>
      <c r="L16" s="99" t="str">
        <f>IF('Input and Diagram'!L16="","",'Input and Diagram'!L16)</f>
        <v/>
      </c>
      <c r="M16" s="92"/>
      <c r="N16" s="112">
        <f t="shared" si="35"/>
        <v>0.40000000000000213</v>
      </c>
      <c r="O16" s="92"/>
      <c r="R16" s="92"/>
      <c r="S16"/>
      <c r="T16"/>
      <c r="U16"/>
      <c r="V16"/>
      <c r="W16"/>
      <c r="X16"/>
      <c r="Y16" s="102">
        <v>12</v>
      </c>
      <c r="Z16" s="102">
        <f t="shared" si="0"/>
        <v>12</v>
      </c>
      <c r="AA16" s="96">
        <f t="shared" si="38"/>
        <v>19.100000000000001</v>
      </c>
      <c r="AB16" s="103">
        <f t="shared" si="19"/>
        <v>18.159572809253756</v>
      </c>
      <c r="AC16" s="103">
        <f t="shared" si="19"/>
        <v>20.386581036900093</v>
      </c>
      <c r="AD16" s="103">
        <f t="shared" si="19"/>
        <v>17.046068695430588</v>
      </c>
      <c r="AE16" s="103">
        <f t="shared" si="19"/>
        <v>21.500085150723262</v>
      </c>
      <c r="AF16" s="103">
        <f t="shared" si="19"/>
        <v>15.932564581607419</v>
      </c>
      <c r="AG16" s="103">
        <f t="shared" si="19"/>
        <v>22.61358926454643</v>
      </c>
      <c r="AH16" s="103">
        <f t="shared" si="19"/>
        <v>19.273076923076925</v>
      </c>
      <c r="AI16" s="96">
        <f t="shared" si="20"/>
        <v>0.40000000000000213</v>
      </c>
      <c r="AJ16" s="103">
        <f t="shared" si="1"/>
        <v>1.1388349514563103</v>
      </c>
      <c r="AK16" s="103">
        <f t="shared" si="2"/>
        <v>3.7239902912621345</v>
      </c>
      <c r="AL16" s="103">
        <f t="shared" si="3"/>
        <v>2.8622718446601931</v>
      </c>
      <c r="AM16" s="103">
        <f t="shared" si="4"/>
        <v>2.0005533980582517</v>
      </c>
      <c r="AN16" s="103">
        <f t="shared" si="5"/>
        <v>22.302377893950709</v>
      </c>
      <c r="AO16" s="103">
        <f t="shared" si="6"/>
        <v>16.243775952203141</v>
      </c>
      <c r="AR16" s="143">
        <f t="shared" si="7"/>
        <v>1</v>
      </c>
      <c r="AS16" s="96">
        <f t="shared" si="8"/>
        <v>19.100000000000001</v>
      </c>
      <c r="AT16" s="144">
        <f t="shared" si="21"/>
        <v>0.40000000000000213</v>
      </c>
      <c r="AU16" s="143">
        <f t="shared" si="22"/>
        <v>0</v>
      </c>
      <c r="AV16" s="96" t="str">
        <f t="shared" si="23"/>
        <v/>
      </c>
      <c r="AW16" s="96" t="e">
        <f t="shared" si="36"/>
        <v>#N/A</v>
      </c>
      <c r="AX16" s="144" t="e">
        <f t="shared" si="24"/>
        <v>#N/A</v>
      </c>
      <c r="AY16" s="160">
        <f t="shared" si="10"/>
        <v>-1</v>
      </c>
      <c r="AZ16" s="96" t="str">
        <f t="shared" si="42"/>
        <v/>
      </c>
      <c r="BA16" s="143">
        <f t="shared" si="25"/>
        <v>-1</v>
      </c>
      <c r="BB16" s="96" t="str">
        <f t="shared" si="46"/>
        <v/>
      </c>
      <c r="BC16" s="96" t="e">
        <f t="shared" si="26"/>
        <v>#N/A</v>
      </c>
      <c r="BD16" s="96" t="e">
        <f t="shared" si="27"/>
        <v>#N/A</v>
      </c>
      <c r="BE16" s="143">
        <f t="shared" si="28"/>
        <v>1</v>
      </c>
      <c r="BF16" s="96">
        <f t="shared" si="41"/>
        <v>0</v>
      </c>
      <c r="BG16" s="148" t="e">
        <f t="shared" si="29"/>
        <v>#N/A</v>
      </c>
      <c r="BH16" s="143">
        <f t="shared" si="30"/>
        <v>1</v>
      </c>
      <c r="BI16" s="96">
        <f t="shared" si="43"/>
        <v>0</v>
      </c>
      <c r="BJ16" s="148" t="e">
        <f t="shared" si="31"/>
        <v>#N/A</v>
      </c>
      <c r="BK16" s="143">
        <f t="shared" si="32"/>
        <v>1</v>
      </c>
      <c r="BL16" s="96"/>
      <c r="BM16" s="148" t="e">
        <f t="shared" si="33"/>
        <v>#N/A</v>
      </c>
      <c r="BN16" s="143">
        <f t="shared" si="34"/>
        <v>1</v>
      </c>
      <c r="BO16" s="157"/>
      <c r="BP16" s="148" t="e">
        <f>IF(SUM(BO16:BO29)&gt;0,#REF!,#N/A)</f>
        <v>#N/A</v>
      </c>
      <c r="BQ16" s="143">
        <f t="shared" si="11"/>
        <v>0</v>
      </c>
      <c r="BR16" s="96">
        <f t="shared" si="44"/>
        <v>0</v>
      </c>
      <c r="BS16" s="144" t="e">
        <f t="shared" si="12"/>
        <v>#N/A</v>
      </c>
      <c r="BT16" s="143">
        <f t="shared" si="13"/>
        <v>0</v>
      </c>
      <c r="BU16" s="96">
        <f t="shared" si="39"/>
        <v>0</v>
      </c>
      <c r="BV16" s="144" t="e">
        <f t="shared" si="40"/>
        <v>#N/A</v>
      </c>
      <c r="BW16" s="152">
        <f t="shared" si="15"/>
        <v>1</v>
      </c>
      <c r="BX16" s="96"/>
      <c r="BY16" s="154">
        <f t="shared" si="16"/>
        <v>19.100000000000001</v>
      </c>
      <c r="BZ16" s="152">
        <f t="shared" si="17"/>
        <v>0</v>
      </c>
      <c r="CA16" s="96">
        <f t="shared" si="45"/>
        <v>0</v>
      </c>
      <c r="CB16" s="155" t="e">
        <f t="shared" si="18"/>
        <v>#N/A</v>
      </c>
    </row>
    <row r="17" spans="2:80" s="97" customFormat="1" ht="15" x14ac:dyDescent="0.25">
      <c r="B17" s="89">
        <v>13</v>
      </c>
      <c r="C17" s="99">
        <f>IF('Input and Diagram'!C17="","",'Input and Diagram'!C17)</f>
        <v>19.7</v>
      </c>
      <c r="D17" s="91"/>
      <c r="E17" s="89">
        <v>63</v>
      </c>
      <c r="F17" s="99">
        <f>IF('Input and Diagram'!F17="","",'Input and Diagram'!F17)</f>
        <v>18.5</v>
      </c>
      <c r="G17" s="100"/>
      <c r="H17" s="101">
        <v>113</v>
      </c>
      <c r="I17" s="99" t="str">
        <f>IF('Input and Diagram'!I17="","",'Input and Diagram'!I17)</f>
        <v/>
      </c>
      <c r="J17" s="100"/>
      <c r="K17" s="101">
        <v>163</v>
      </c>
      <c r="L17" s="99" t="str">
        <f>IF('Input and Diagram'!L17="","",'Input and Diagram'!L17)</f>
        <v/>
      </c>
      <c r="M17" s="92"/>
      <c r="N17" s="112">
        <f t="shared" si="35"/>
        <v>0.59999999999999787</v>
      </c>
      <c r="O17" s="92"/>
      <c r="R17" s="92"/>
      <c r="S17"/>
      <c r="T17"/>
      <c r="U17"/>
      <c r="V17"/>
      <c r="W17"/>
      <c r="X17"/>
      <c r="Y17" s="102">
        <v>13</v>
      </c>
      <c r="Z17" s="102">
        <f t="shared" si="0"/>
        <v>13</v>
      </c>
      <c r="AA17" s="96">
        <f t="shared" si="38"/>
        <v>19.7</v>
      </c>
      <c r="AB17" s="103">
        <f t="shared" si="19"/>
        <v>18.159572809253756</v>
      </c>
      <c r="AC17" s="103">
        <f t="shared" si="19"/>
        <v>20.386581036900093</v>
      </c>
      <c r="AD17" s="103">
        <f t="shared" si="19"/>
        <v>17.046068695430588</v>
      </c>
      <c r="AE17" s="103">
        <f t="shared" si="19"/>
        <v>21.500085150723262</v>
      </c>
      <c r="AF17" s="103">
        <f t="shared" si="19"/>
        <v>15.932564581607419</v>
      </c>
      <c r="AG17" s="103">
        <f t="shared" si="19"/>
        <v>22.61358926454643</v>
      </c>
      <c r="AH17" s="103">
        <f t="shared" si="19"/>
        <v>19.273076923076925</v>
      </c>
      <c r="AI17" s="96">
        <f t="shared" si="20"/>
        <v>0.59999999999999787</v>
      </c>
      <c r="AJ17" s="103">
        <f t="shared" si="1"/>
        <v>1.1388349514563103</v>
      </c>
      <c r="AK17" s="103">
        <f t="shared" si="2"/>
        <v>3.7239902912621345</v>
      </c>
      <c r="AL17" s="103">
        <f t="shared" si="3"/>
        <v>2.8622718446601931</v>
      </c>
      <c r="AM17" s="103">
        <f t="shared" si="4"/>
        <v>2.0005533980582517</v>
      </c>
      <c r="AN17" s="103">
        <f t="shared" si="5"/>
        <v>22.302377893950709</v>
      </c>
      <c r="AO17" s="103">
        <f t="shared" si="6"/>
        <v>16.243775952203141</v>
      </c>
      <c r="AR17" s="143">
        <f t="shared" si="7"/>
        <v>1</v>
      </c>
      <c r="AS17" s="96">
        <f t="shared" si="8"/>
        <v>19.7</v>
      </c>
      <c r="AT17" s="144">
        <f t="shared" si="21"/>
        <v>0.59999999999999787</v>
      </c>
      <c r="AU17" s="143">
        <f t="shared" si="22"/>
        <v>0</v>
      </c>
      <c r="AV17" s="96" t="str">
        <f t="shared" si="23"/>
        <v/>
      </c>
      <c r="AW17" s="96" t="e">
        <f t="shared" si="36"/>
        <v>#N/A</v>
      </c>
      <c r="AX17" s="144" t="e">
        <f t="shared" si="24"/>
        <v>#N/A</v>
      </c>
      <c r="AY17" s="160">
        <f t="shared" si="10"/>
        <v>1</v>
      </c>
      <c r="AZ17" s="96" t="str">
        <f t="shared" si="42"/>
        <v/>
      </c>
      <c r="BA17" s="143">
        <f t="shared" si="25"/>
        <v>-1</v>
      </c>
      <c r="BB17" s="96" t="str">
        <f t="shared" si="46"/>
        <v/>
      </c>
      <c r="BC17" s="96" t="e">
        <f t="shared" si="26"/>
        <v>#N/A</v>
      </c>
      <c r="BD17" s="96" t="e">
        <f t="shared" si="27"/>
        <v>#N/A</v>
      </c>
      <c r="BE17" s="143">
        <f t="shared" si="28"/>
        <v>1</v>
      </c>
      <c r="BF17" s="96">
        <f t="shared" si="41"/>
        <v>0</v>
      </c>
      <c r="BG17" s="148" t="e">
        <f t="shared" si="29"/>
        <v>#N/A</v>
      </c>
      <c r="BH17" s="143">
        <f t="shared" si="30"/>
        <v>1</v>
      </c>
      <c r="BI17" s="96">
        <f t="shared" si="43"/>
        <v>0</v>
      </c>
      <c r="BJ17" s="148" t="e">
        <f t="shared" si="31"/>
        <v>#N/A</v>
      </c>
      <c r="BK17" s="143">
        <f t="shared" si="32"/>
        <v>1</v>
      </c>
      <c r="BL17" s="96"/>
      <c r="BM17" s="148" t="e">
        <f t="shared" si="33"/>
        <v>#N/A</v>
      </c>
      <c r="BN17" s="143">
        <f t="shared" si="34"/>
        <v>1</v>
      </c>
      <c r="BO17" s="157"/>
      <c r="BP17" s="148" t="e">
        <f>IF(SUM(BO17:BO30)&gt;0,#REF!,#N/A)</f>
        <v>#N/A</v>
      </c>
      <c r="BQ17" s="143">
        <f t="shared" si="11"/>
        <v>0</v>
      </c>
      <c r="BR17" s="96">
        <f t="shared" si="44"/>
        <v>0</v>
      </c>
      <c r="BS17" s="144" t="e">
        <f t="shared" si="12"/>
        <v>#N/A</v>
      </c>
      <c r="BT17" s="143">
        <f t="shared" si="13"/>
        <v>0</v>
      </c>
      <c r="BU17" s="96">
        <f t="shared" si="39"/>
        <v>0</v>
      </c>
      <c r="BV17" s="144" t="e">
        <f t="shared" si="40"/>
        <v>#N/A</v>
      </c>
      <c r="BW17" s="152">
        <f t="shared" si="15"/>
        <v>1</v>
      </c>
      <c r="BX17" s="96"/>
      <c r="BY17" s="154">
        <f t="shared" si="16"/>
        <v>19.7</v>
      </c>
      <c r="BZ17" s="152">
        <f t="shared" si="17"/>
        <v>0</v>
      </c>
      <c r="CA17" s="96">
        <f t="shared" si="45"/>
        <v>0</v>
      </c>
      <c r="CB17" s="155" t="e">
        <f t="shared" si="18"/>
        <v>#N/A</v>
      </c>
    </row>
    <row r="18" spans="2:80" s="97" customFormat="1" ht="15" x14ac:dyDescent="0.25">
      <c r="B18" s="89">
        <v>14</v>
      </c>
      <c r="C18" s="99">
        <f>IF('Input and Diagram'!C18="","",'Input and Diagram'!C18)</f>
        <v>18.2</v>
      </c>
      <c r="D18" s="91"/>
      <c r="E18" s="89">
        <v>64</v>
      </c>
      <c r="F18" s="99">
        <f>IF('Input and Diagram'!F18="","",'Input and Diagram'!F18)</f>
        <v>20</v>
      </c>
      <c r="G18" s="100"/>
      <c r="H18" s="101">
        <v>114</v>
      </c>
      <c r="I18" s="99" t="str">
        <f>IF('Input and Diagram'!I18="","",'Input and Diagram'!I18)</f>
        <v/>
      </c>
      <c r="J18" s="100"/>
      <c r="K18" s="101">
        <v>164</v>
      </c>
      <c r="L18" s="99" t="str">
        <f>IF('Input and Diagram'!L18="","",'Input and Diagram'!L18)</f>
        <v/>
      </c>
      <c r="M18" s="92"/>
      <c r="N18" s="112">
        <f t="shared" si="35"/>
        <v>1.5</v>
      </c>
      <c r="O18" s="92"/>
      <c r="R18" s="92"/>
      <c r="S18"/>
      <c r="T18"/>
      <c r="U18"/>
      <c r="V18"/>
      <c r="W18"/>
      <c r="X18"/>
      <c r="Y18" s="102">
        <v>14</v>
      </c>
      <c r="Z18" s="102">
        <f t="shared" si="0"/>
        <v>14</v>
      </c>
      <c r="AA18" s="96">
        <f t="shared" si="38"/>
        <v>18.2</v>
      </c>
      <c r="AB18" s="103">
        <f t="shared" si="19"/>
        <v>18.159572809253756</v>
      </c>
      <c r="AC18" s="103">
        <f t="shared" si="19"/>
        <v>20.386581036900093</v>
      </c>
      <c r="AD18" s="103">
        <f t="shared" si="19"/>
        <v>17.046068695430588</v>
      </c>
      <c r="AE18" s="103">
        <f t="shared" si="19"/>
        <v>21.500085150723262</v>
      </c>
      <c r="AF18" s="103">
        <f t="shared" si="19"/>
        <v>15.932564581607419</v>
      </c>
      <c r="AG18" s="103">
        <f t="shared" si="19"/>
        <v>22.61358926454643</v>
      </c>
      <c r="AH18" s="103">
        <f t="shared" si="19"/>
        <v>19.273076923076925</v>
      </c>
      <c r="AI18" s="96">
        <f t="shared" si="20"/>
        <v>1.5</v>
      </c>
      <c r="AJ18" s="103">
        <f t="shared" si="1"/>
        <v>1.1388349514563103</v>
      </c>
      <c r="AK18" s="103">
        <f t="shared" si="2"/>
        <v>3.7239902912621345</v>
      </c>
      <c r="AL18" s="103">
        <f t="shared" si="3"/>
        <v>2.8622718446601931</v>
      </c>
      <c r="AM18" s="103">
        <f t="shared" si="4"/>
        <v>2.0005533980582517</v>
      </c>
      <c r="AN18" s="103">
        <f t="shared" si="5"/>
        <v>22.302377893950709</v>
      </c>
      <c r="AO18" s="103">
        <f t="shared" si="6"/>
        <v>16.243775952203141</v>
      </c>
      <c r="AR18" s="143">
        <f t="shared" si="7"/>
        <v>1</v>
      </c>
      <c r="AS18" s="96">
        <f t="shared" si="8"/>
        <v>18.2</v>
      </c>
      <c r="AT18" s="144">
        <f t="shared" si="21"/>
        <v>1.5</v>
      </c>
      <c r="AU18" s="143">
        <f t="shared" si="22"/>
        <v>0</v>
      </c>
      <c r="AV18" s="96" t="str">
        <f t="shared" si="23"/>
        <v/>
      </c>
      <c r="AW18" s="96" t="e">
        <f t="shared" si="36"/>
        <v>#N/A</v>
      </c>
      <c r="AX18" s="144" t="e">
        <f t="shared" si="24"/>
        <v>#N/A</v>
      </c>
      <c r="AY18" s="160">
        <f t="shared" si="10"/>
        <v>-1</v>
      </c>
      <c r="AZ18" s="96" t="str">
        <f t="shared" si="42"/>
        <v/>
      </c>
      <c r="BA18" s="143">
        <f t="shared" si="25"/>
        <v>1</v>
      </c>
      <c r="BB18" s="96" t="str">
        <f t="shared" si="46"/>
        <v/>
      </c>
      <c r="BC18" s="96" t="e">
        <f t="shared" si="26"/>
        <v>#N/A</v>
      </c>
      <c r="BD18" s="96" t="e">
        <f t="shared" si="27"/>
        <v>#N/A</v>
      </c>
      <c r="BE18" s="143">
        <f t="shared" si="28"/>
        <v>-1</v>
      </c>
      <c r="BF18" s="96">
        <f t="shared" si="41"/>
        <v>0</v>
      </c>
      <c r="BG18" s="148" t="e">
        <f t="shared" si="29"/>
        <v>#N/A</v>
      </c>
      <c r="BH18" s="143">
        <f t="shared" si="30"/>
        <v>1</v>
      </c>
      <c r="BI18" s="96">
        <f t="shared" si="43"/>
        <v>0</v>
      </c>
      <c r="BJ18" s="148" t="e">
        <f t="shared" si="31"/>
        <v>#N/A</v>
      </c>
      <c r="BK18" s="143">
        <f t="shared" si="32"/>
        <v>-1</v>
      </c>
      <c r="BL18" s="96"/>
      <c r="BM18" s="148" t="e">
        <f t="shared" si="33"/>
        <v>#N/A</v>
      </c>
      <c r="BN18" s="143">
        <f t="shared" si="34"/>
        <v>1</v>
      </c>
      <c r="BO18" s="157"/>
      <c r="BP18" s="148" t="e">
        <f>IF(SUM(BO18:BO31)&gt;0,#REF!,#N/A)</f>
        <v>#N/A</v>
      </c>
      <c r="BQ18" s="143">
        <f t="shared" si="11"/>
        <v>0</v>
      </c>
      <c r="BR18" s="96">
        <f t="shared" si="44"/>
        <v>0</v>
      </c>
      <c r="BS18" s="144" t="e">
        <f t="shared" si="12"/>
        <v>#N/A</v>
      </c>
      <c r="BT18" s="143">
        <f t="shared" si="13"/>
        <v>0</v>
      </c>
      <c r="BU18" s="96">
        <f t="shared" si="39"/>
        <v>0</v>
      </c>
      <c r="BV18" s="144" t="e">
        <f t="shared" si="40"/>
        <v>#N/A</v>
      </c>
      <c r="BW18" s="152">
        <f t="shared" si="15"/>
        <v>1</v>
      </c>
      <c r="BX18" s="96"/>
      <c r="BY18" s="154">
        <f t="shared" si="16"/>
        <v>18.2</v>
      </c>
      <c r="BZ18" s="152">
        <f t="shared" si="17"/>
        <v>0</v>
      </c>
      <c r="CA18" s="96">
        <f t="shared" si="45"/>
        <v>0</v>
      </c>
      <c r="CB18" s="155" t="e">
        <f t="shared" si="18"/>
        <v>#N/A</v>
      </c>
    </row>
    <row r="19" spans="2:80" s="97" customFormat="1" ht="15" x14ac:dyDescent="0.25">
      <c r="B19" s="89">
        <v>15</v>
      </c>
      <c r="C19" s="99">
        <f>IF('Input and Diagram'!C19="","",'Input and Diagram'!C19)</f>
        <v>18.399999999999999</v>
      </c>
      <c r="D19" s="91"/>
      <c r="E19" s="89">
        <v>65</v>
      </c>
      <c r="F19" s="99">
        <f>IF('Input and Diagram'!F19="","",'Input and Diagram'!F19)</f>
        <v>17.8</v>
      </c>
      <c r="G19" s="100"/>
      <c r="H19" s="101">
        <v>115</v>
      </c>
      <c r="I19" s="99" t="str">
        <f>IF('Input and Diagram'!I19="","",'Input and Diagram'!I19)</f>
        <v/>
      </c>
      <c r="J19" s="100"/>
      <c r="K19" s="101">
        <v>165</v>
      </c>
      <c r="L19" s="99" t="str">
        <f>IF('Input and Diagram'!L19="","",'Input and Diagram'!L19)</f>
        <v/>
      </c>
      <c r="M19" s="92"/>
      <c r="N19" s="112">
        <f t="shared" si="35"/>
        <v>0.19999999999999929</v>
      </c>
      <c r="O19" s="92"/>
      <c r="R19" s="92"/>
      <c r="S19"/>
      <c r="T19"/>
      <c r="U19"/>
      <c r="V19"/>
      <c r="W19"/>
      <c r="X19"/>
      <c r="Y19" s="102">
        <v>15</v>
      </c>
      <c r="Z19" s="102">
        <f t="shared" si="0"/>
        <v>15</v>
      </c>
      <c r="AA19" s="96">
        <f t="shared" si="38"/>
        <v>18.399999999999999</v>
      </c>
      <c r="AB19" s="103">
        <f t="shared" si="19"/>
        <v>18.159572809253756</v>
      </c>
      <c r="AC19" s="103">
        <f t="shared" si="19"/>
        <v>20.386581036900093</v>
      </c>
      <c r="AD19" s="103">
        <f t="shared" si="19"/>
        <v>17.046068695430588</v>
      </c>
      <c r="AE19" s="103">
        <f t="shared" si="19"/>
        <v>21.500085150723262</v>
      </c>
      <c r="AF19" s="103">
        <f t="shared" si="19"/>
        <v>15.932564581607419</v>
      </c>
      <c r="AG19" s="103">
        <f t="shared" si="19"/>
        <v>22.61358926454643</v>
      </c>
      <c r="AH19" s="103">
        <f t="shared" si="19"/>
        <v>19.273076923076925</v>
      </c>
      <c r="AI19" s="96">
        <f t="shared" si="20"/>
        <v>0.19999999999999929</v>
      </c>
      <c r="AJ19" s="103">
        <f t="shared" si="1"/>
        <v>1.1388349514563103</v>
      </c>
      <c r="AK19" s="103">
        <f t="shared" si="2"/>
        <v>3.7239902912621345</v>
      </c>
      <c r="AL19" s="103">
        <f t="shared" si="3"/>
        <v>2.8622718446601931</v>
      </c>
      <c r="AM19" s="103">
        <f t="shared" si="4"/>
        <v>2.0005533980582517</v>
      </c>
      <c r="AN19" s="103">
        <f t="shared" si="5"/>
        <v>22.302377893950709</v>
      </c>
      <c r="AO19" s="103">
        <f t="shared" si="6"/>
        <v>16.243775952203141</v>
      </c>
      <c r="AR19" s="143">
        <f t="shared" si="7"/>
        <v>1</v>
      </c>
      <c r="AS19" s="96">
        <f t="shared" si="8"/>
        <v>18.399999999999999</v>
      </c>
      <c r="AT19" s="144">
        <f t="shared" si="21"/>
        <v>0.19999999999999929</v>
      </c>
      <c r="AU19" s="143">
        <f t="shared" si="22"/>
        <v>0</v>
      </c>
      <c r="AV19" s="96" t="str">
        <f t="shared" si="23"/>
        <v/>
      </c>
      <c r="AW19" s="96" t="e">
        <f t="shared" si="36"/>
        <v>#N/A</v>
      </c>
      <c r="AX19" s="144" t="e">
        <f t="shared" si="24"/>
        <v>#N/A</v>
      </c>
      <c r="AY19" s="160">
        <f t="shared" si="10"/>
        <v>-1</v>
      </c>
      <c r="AZ19" s="96" t="str">
        <f t="shared" si="42"/>
        <v/>
      </c>
      <c r="BA19" s="143">
        <f t="shared" si="25"/>
        <v>-1</v>
      </c>
      <c r="BB19" s="96" t="str">
        <f t="shared" si="46"/>
        <v/>
      </c>
      <c r="BC19" s="96" t="e">
        <f t="shared" si="26"/>
        <v>#N/A</v>
      </c>
      <c r="BD19" s="96" t="e">
        <f t="shared" si="27"/>
        <v>#N/A</v>
      </c>
      <c r="BE19" s="143">
        <f t="shared" si="28"/>
        <v>1</v>
      </c>
      <c r="BF19" s="96">
        <f t="shared" si="41"/>
        <v>0</v>
      </c>
      <c r="BG19" s="148" t="e">
        <f t="shared" si="29"/>
        <v>#N/A</v>
      </c>
      <c r="BH19" s="143">
        <f t="shared" si="30"/>
        <v>-1</v>
      </c>
      <c r="BI19" s="96">
        <f t="shared" si="43"/>
        <v>0</v>
      </c>
      <c r="BJ19" s="148" t="e">
        <f t="shared" si="31"/>
        <v>#N/A</v>
      </c>
      <c r="BK19" s="143">
        <f t="shared" si="32"/>
        <v>1</v>
      </c>
      <c r="BL19" s="96">
        <f>IF(ABS(SUM(BK19,BK17,BK15,BK13,BK11,BK9,BK7))+ABS(SUM(BK18,BK16,BK14,BK12,BK10,BK8,BK6))=14,1,0)</f>
        <v>0</v>
      </c>
      <c r="BM19" s="148" t="e">
        <f t="shared" si="33"/>
        <v>#N/A</v>
      </c>
      <c r="BN19" s="143">
        <f t="shared" si="34"/>
        <v>-1</v>
      </c>
      <c r="BO19" s="96">
        <f>IF(ABS(SUM(BN19,BN17,BN15,BN13,BN11,BN9,BN7))+ABS(SUM(BN18,BN16,BN14,BN12,BN10,BN8,BN6))=14,1,0)</f>
        <v>0</v>
      </c>
      <c r="BP19" s="148" t="e">
        <f>IF(SUM(BO19:BO32)&gt;0,#REF!,#N/A)</f>
        <v>#N/A</v>
      </c>
      <c r="BQ19" s="143">
        <f t="shared" si="11"/>
        <v>0</v>
      </c>
      <c r="BR19" s="96">
        <f t="shared" si="44"/>
        <v>0</v>
      </c>
      <c r="BS19" s="144" t="e">
        <f t="shared" si="12"/>
        <v>#N/A</v>
      </c>
      <c r="BT19" s="143">
        <f t="shared" si="13"/>
        <v>0</v>
      </c>
      <c r="BU19" s="96">
        <f t="shared" si="39"/>
        <v>0</v>
      </c>
      <c r="BV19" s="144" t="e">
        <f t="shared" si="40"/>
        <v>#N/A</v>
      </c>
      <c r="BW19" s="152">
        <f t="shared" si="15"/>
        <v>1</v>
      </c>
      <c r="BX19" s="96">
        <f t="shared" ref="BX19:BX83" si="47">IF(SUM(BW5:BW19)=15,1,0)</f>
        <v>1</v>
      </c>
      <c r="BY19" s="154">
        <f t="shared" si="16"/>
        <v>18.399999999999999</v>
      </c>
      <c r="BZ19" s="152">
        <f t="shared" si="17"/>
        <v>0</v>
      </c>
      <c r="CA19" s="96">
        <f>IF(SUM(BZ12:BZ19)=8,1,0)</f>
        <v>0</v>
      </c>
      <c r="CB19" s="155" t="e">
        <f t="shared" si="18"/>
        <v>#N/A</v>
      </c>
    </row>
    <row r="20" spans="2:80" s="97" customFormat="1" ht="15" x14ac:dyDescent="0.25">
      <c r="B20" s="89">
        <v>16</v>
      </c>
      <c r="C20" s="99">
        <f>IF('Input and Diagram'!C20="","",'Input and Diagram'!C20)</f>
        <v>18.5</v>
      </c>
      <c r="D20" s="91"/>
      <c r="E20" s="89">
        <v>66</v>
      </c>
      <c r="F20" s="99">
        <f>IF('Input and Diagram'!F20="","",'Input and Diagram'!F20)</f>
        <v>19.8</v>
      </c>
      <c r="G20" s="100"/>
      <c r="H20" s="101">
        <v>116</v>
      </c>
      <c r="I20" s="99" t="str">
        <f>IF('Input and Diagram'!I20="","",'Input and Diagram'!I20)</f>
        <v/>
      </c>
      <c r="J20" s="100"/>
      <c r="K20" s="101">
        <v>166</v>
      </c>
      <c r="L20" s="99" t="str">
        <f>IF('Input and Diagram'!L20="","",'Input and Diagram'!L20)</f>
        <v/>
      </c>
      <c r="M20" s="92"/>
      <c r="N20" s="112">
        <f t="shared" si="35"/>
        <v>0.10000000000000142</v>
      </c>
      <c r="O20" s="92"/>
      <c r="R20" s="92"/>
      <c r="S20"/>
      <c r="T20"/>
      <c r="U20"/>
      <c r="V20"/>
      <c r="W20"/>
      <c r="X20"/>
      <c r="Y20" s="102">
        <v>16</v>
      </c>
      <c r="Z20" s="102">
        <f t="shared" si="0"/>
        <v>16</v>
      </c>
      <c r="AA20" s="96">
        <f t="shared" si="38"/>
        <v>18.5</v>
      </c>
      <c r="AB20" s="103">
        <f t="shared" si="19"/>
        <v>18.159572809253756</v>
      </c>
      <c r="AC20" s="103">
        <f t="shared" si="19"/>
        <v>20.386581036900093</v>
      </c>
      <c r="AD20" s="103">
        <f t="shared" si="19"/>
        <v>17.046068695430588</v>
      </c>
      <c r="AE20" s="103">
        <f t="shared" si="19"/>
        <v>21.500085150723262</v>
      </c>
      <c r="AF20" s="103">
        <f t="shared" si="19"/>
        <v>15.932564581607419</v>
      </c>
      <c r="AG20" s="103">
        <f t="shared" si="19"/>
        <v>22.61358926454643</v>
      </c>
      <c r="AH20" s="103">
        <f t="shared" si="19"/>
        <v>19.273076923076925</v>
      </c>
      <c r="AI20" s="96">
        <f t="shared" si="20"/>
        <v>0.10000000000000142</v>
      </c>
      <c r="AJ20" s="103">
        <f t="shared" si="1"/>
        <v>1.1388349514563103</v>
      </c>
      <c r="AK20" s="103">
        <f t="shared" si="2"/>
        <v>3.7239902912621345</v>
      </c>
      <c r="AL20" s="103">
        <f t="shared" si="3"/>
        <v>2.8622718446601931</v>
      </c>
      <c r="AM20" s="103">
        <f t="shared" si="4"/>
        <v>2.0005533980582517</v>
      </c>
      <c r="AN20" s="103">
        <f t="shared" si="5"/>
        <v>22.302377893950709</v>
      </c>
      <c r="AO20" s="103">
        <f t="shared" si="6"/>
        <v>16.243775952203141</v>
      </c>
      <c r="AR20" s="143">
        <f t="shared" si="7"/>
        <v>1</v>
      </c>
      <c r="AS20" s="96">
        <f t="shared" si="8"/>
        <v>18.5</v>
      </c>
      <c r="AT20" s="144">
        <f t="shared" si="21"/>
        <v>0.10000000000000142</v>
      </c>
      <c r="AU20" s="143">
        <f t="shared" si="22"/>
        <v>0</v>
      </c>
      <c r="AV20" s="96" t="str">
        <f t="shared" si="23"/>
        <v/>
      </c>
      <c r="AW20" s="96" t="e">
        <f t="shared" si="36"/>
        <v>#N/A</v>
      </c>
      <c r="AX20" s="144" t="e">
        <f t="shared" si="24"/>
        <v>#N/A</v>
      </c>
      <c r="AY20" s="160">
        <f t="shared" si="10"/>
        <v>-1</v>
      </c>
      <c r="AZ20" s="96" t="str">
        <f t="shared" si="42"/>
        <v/>
      </c>
      <c r="BA20" s="143">
        <f t="shared" si="25"/>
        <v>-1</v>
      </c>
      <c r="BB20" s="96" t="str">
        <f t="shared" si="46"/>
        <v/>
      </c>
      <c r="BC20" s="96" t="e">
        <f t="shared" si="26"/>
        <v>#N/A</v>
      </c>
      <c r="BD20" s="96" t="e">
        <f t="shared" si="27"/>
        <v>#N/A</v>
      </c>
      <c r="BE20" s="143">
        <f t="shared" si="28"/>
        <v>1</v>
      </c>
      <c r="BF20" s="96">
        <f t="shared" si="41"/>
        <v>0</v>
      </c>
      <c r="BG20" s="148" t="e">
        <f t="shared" si="29"/>
        <v>#N/A</v>
      </c>
      <c r="BH20" s="143">
        <f t="shared" si="30"/>
        <v>-1</v>
      </c>
      <c r="BI20" s="96">
        <f t="shared" si="43"/>
        <v>0</v>
      </c>
      <c r="BJ20" s="148" t="e">
        <f t="shared" si="31"/>
        <v>#N/A</v>
      </c>
      <c r="BK20" s="143">
        <f t="shared" si="32"/>
        <v>1</v>
      </c>
      <c r="BL20" s="96">
        <f t="shared" ref="BL20:BL83" si="48">IF(ABS(SUM(BK20,BK18,BK16,BK14,BK12,BK10,BK8))+ABS(SUM(BK19,BK17,BK15,BK13,BK11,BK9,BK7))=14,1,0)</f>
        <v>0</v>
      </c>
      <c r="BM20" s="148" t="e">
        <f t="shared" si="33"/>
        <v>#N/A</v>
      </c>
      <c r="BN20" s="143">
        <f t="shared" si="34"/>
        <v>-1</v>
      </c>
      <c r="BO20" s="96">
        <f t="shared" ref="BO20:BO83" si="49">IF(ABS(SUM(BN20,BN18,BN16,BN14,BN12,BN10,BN8))+ABS(SUM(BN19,BN17,BN15,BN13,BN11,BN9,BN7))=14,1,0)</f>
        <v>0</v>
      </c>
      <c r="BP20" s="148" t="e">
        <f>IF(SUM(BO20:BO33)&gt;0,#REF!,#N/A)</f>
        <v>#N/A</v>
      </c>
      <c r="BQ20" s="143">
        <f t="shared" si="11"/>
        <v>0</v>
      </c>
      <c r="BR20" s="96">
        <f t="shared" si="44"/>
        <v>0</v>
      </c>
      <c r="BS20" s="144" t="e">
        <f t="shared" si="12"/>
        <v>#N/A</v>
      </c>
      <c r="BT20" s="143">
        <f t="shared" si="13"/>
        <v>0</v>
      </c>
      <c r="BU20" s="96">
        <f t="shared" si="39"/>
        <v>0</v>
      </c>
      <c r="BV20" s="144" t="e">
        <f t="shared" si="40"/>
        <v>#N/A</v>
      </c>
      <c r="BW20" s="152">
        <f t="shared" si="15"/>
        <v>1</v>
      </c>
      <c r="BX20" s="96">
        <f t="shared" si="47"/>
        <v>1</v>
      </c>
      <c r="BY20" s="154">
        <f t="shared" si="16"/>
        <v>18.5</v>
      </c>
      <c r="BZ20" s="152">
        <f t="shared" si="17"/>
        <v>0</v>
      </c>
      <c r="CA20" s="96">
        <f t="shared" ref="CA20:CA35" si="50">IF(SUM(BZ13:BZ20)=8,1,0)</f>
        <v>0</v>
      </c>
      <c r="CB20" s="155" t="e">
        <f t="shared" si="18"/>
        <v>#N/A</v>
      </c>
    </row>
    <row r="21" spans="2:80" s="97" customFormat="1" ht="15" x14ac:dyDescent="0.25">
      <c r="B21" s="89">
        <v>17</v>
      </c>
      <c r="C21" s="99">
        <f>IF('Input and Diagram'!C21="","",'Input and Diagram'!C21)</f>
        <v>18.899999999999999</v>
      </c>
      <c r="D21" s="91"/>
      <c r="E21" s="89">
        <v>67</v>
      </c>
      <c r="F21" s="99">
        <f>IF('Input and Diagram'!F21="","",'Input and Diagram'!F21)</f>
        <v>16.600000000000001</v>
      </c>
      <c r="G21" s="100"/>
      <c r="H21" s="101">
        <v>117</v>
      </c>
      <c r="I21" s="99" t="str">
        <f>IF('Input and Diagram'!I21="","",'Input and Diagram'!I21)</f>
        <v/>
      </c>
      <c r="J21" s="100"/>
      <c r="K21" s="101">
        <v>167</v>
      </c>
      <c r="L21" s="99" t="str">
        <f>IF('Input and Diagram'!L21="","",'Input and Diagram'!L21)</f>
        <v/>
      </c>
      <c r="M21" s="92"/>
      <c r="N21" s="112">
        <f t="shared" si="35"/>
        <v>0.39999999999999858</v>
      </c>
      <c r="O21" s="104"/>
      <c r="R21" s="92"/>
      <c r="S21"/>
      <c r="T21"/>
      <c r="U21"/>
      <c r="V21"/>
      <c r="W21"/>
      <c r="X21"/>
      <c r="Y21" s="102">
        <v>17</v>
      </c>
      <c r="Z21" s="102">
        <f t="shared" si="0"/>
        <v>17</v>
      </c>
      <c r="AA21" s="96">
        <f t="shared" si="38"/>
        <v>18.899999999999999</v>
      </c>
      <c r="AB21" s="103">
        <f t="shared" si="19"/>
        <v>18.159572809253756</v>
      </c>
      <c r="AC21" s="103">
        <f t="shared" si="19"/>
        <v>20.386581036900093</v>
      </c>
      <c r="AD21" s="103">
        <f t="shared" si="19"/>
        <v>17.046068695430588</v>
      </c>
      <c r="AE21" s="103">
        <f t="shared" si="19"/>
        <v>21.500085150723262</v>
      </c>
      <c r="AF21" s="103">
        <f t="shared" si="19"/>
        <v>15.932564581607419</v>
      </c>
      <c r="AG21" s="103">
        <f t="shared" si="19"/>
        <v>22.61358926454643</v>
      </c>
      <c r="AH21" s="103">
        <f t="shared" si="19"/>
        <v>19.273076923076925</v>
      </c>
      <c r="AI21" s="96">
        <f t="shared" si="20"/>
        <v>0.39999999999999858</v>
      </c>
      <c r="AJ21" s="103">
        <f t="shared" si="1"/>
        <v>1.1388349514563103</v>
      </c>
      <c r="AK21" s="103">
        <f t="shared" si="2"/>
        <v>3.7239902912621345</v>
      </c>
      <c r="AL21" s="103">
        <f t="shared" si="3"/>
        <v>2.8622718446601931</v>
      </c>
      <c r="AM21" s="103">
        <f t="shared" si="4"/>
        <v>2.0005533980582517</v>
      </c>
      <c r="AN21" s="103">
        <f t="shared" si="5"/>
        <v>22.302377893950709</v>
      </c>
      <c r="AO21" s="103">
        <f t="shared" si="6"/>
        <v>16.243775952203141</v>
      </c>
      <c r="AR21" s="143">
        <f t="shared" si="7"/>
        <v>1</v>
      </c>
      <c r="AS21" s="96">
        <f t="shared" si="8"/>
        <v>18.899999999999999</v>
      </c>
      <c r="AT21" s="144">
        <f t="shared" si="21"/>
        <v>0.39999999999999858</v>
      </c>
      <c r="AU21" s="143">
        <f t="shared" si="22"/>
        <v>0</v>
      </c>
      <c r="AV21" s="96" t="str">
        <f t="shared" si="23"/>
        <v/>
      </c>
      <c r="AW21" s="96" t="e">
        <f t="shared" si="36"/>
        <v>#N/A</v>
      </c>
      <c r="AX21" s="144" t="e">
        <f t="shared" si="24"/>
        <v>#N/A</v>
      </c>
      <c r="AY21" s="160">
        <f t="shared" si="10"/>
        <v>-1</v>
      </c>
      <c r="AZ21" s="96" t="str">
        <f t="shared" si="42"/>
        <v/>
      </c>
      <c r="BA21" s="143">
        <f t="shared" si="25"/>
        <v>-1</v>
      </c>
      <c r="BB21" s="96" t="str">
        <f t="shared" si="46"/>
        <v/>
      </c>
      <c r="BC21" s="96" t="e">
        <f t="shared" si="26"/>
        <v>#N/A</v>
      </c>
      <c r="BD21" s="96" t="e">
        <f t="shared" si="27"/>
        <v>#N/A</v>
      </c>
      <c r="BE21" s="143">
        <f t="shared" si="28"/>
        <v>1</v>
      </c>
      <c r="BF21" s="96">
        <f t="shared" si="41"/>
        <v>0</v>
      </c>
      <c r="BG21" s="148" t="e">
        <f t="shared" si="29"/>
        <v>#N/A</v>
      </c>
      <c r="BH21" s="143">
        <f t="shared" si="30"/>
        <v>1</v>
      </c>
      <c r="BI21" s="96">
        <f t="shared" si="43"/>
        <v>0</v>
      </c>
      <c r="BJ21" s="148" t="e">
        <f t="shared" si="31"/>
        <v>#N/A</v>
      </c>
      <c r="BK21" s="143">
        <f t="shared" si="32"/>
        <v>1</v>
      </c>
      <c r="BL21" s="96">
        <f t="shared" si="48"/>
        <v>0</v>
      </c>
      <c r="BM21" s="148" t="e">
        <f t="shared" si="33"/>
        <v>#N/A</v>
      </c>
      <c r="BN21" s="143">
        <f t="shared" si="34"/>
        <v>1</v>
      </c>
      <c r="BO21" s="96">
        <f t="shared" si="49"/>
        <v>0</v>
      </c>
      <c r="BP21" s="148" t="e">
        <f>IF(SUM(BO21:BO34)&gt;0,#REF!,#N/A)</f>
        <v>#N/A</v>
      </c>
      <c r="BQ21" s="143">
        <f t="shared" si="11"/>
        <v>0</v>
      </c>
      <c r="BR21" s="96">
        <f t="shared" si="44"/>
        <v>0</v>
      </c>
      <c r="BS21" s="144" t="e">
        <f t="shared" si="12"/>
        <v>#N/A</v>
      </c>
      <c r="BT21" s="143">
        <f t="shared" si="13"/>
        <v>0</v>
      </c>
      <c r="BU21" s="96">
        <f t="shared" si="39"/>
        <v>0</v>
      </c>
      <c r="BV21" s="144" t="e">
        <f t="shared" si="40"/>
        <v>#N/A</v>
      </c>
      <c r="BW21" s="152">
        <f t="shared" si="15"/>
        <v>1</v>
      </c>
      <c r="BX21" s="96">
        <f t="shared" si="47"/>
        <v>1</v>
      </c>
      <c r="BY21" s="154">
        <f t="shared" si="16"/>
        <v>18.899999999999999</v>
      </c>
      <c r="BZ21" s="152">
        <f t="shared" si="17"/>
        <v>0</v>
      </c>
      <c r="CA21" s="96">
        <f t="shared" si="50"/>
        <v>0</v>
      </c>
      <c r="CB21" s="155" t="e">
        <f t="shared" si="18"/>
        <v>#N/A</v>
      </c>
    </row>
    <row r="22" spans="2:80" s="97" customFormat="1" ht="15.75" thickBot="1" x14ac:dyDescent="0.3">
      <c r="B22" s="89">
        <v>18</v>
      </c>
      <c r="C22" s="99">
        <f>IF('Input and Diagram'!C22="","",'Input and Diagram'!C22)</f>
        <v>19</v>
      </c>
      <c r="D22" s="91"/>
      <c r="E22" s="89">
        <v>68</v>
      </c>
      <c r="F22" s="99">
        <f>IF('Input and Diagram'!F22="","",'Input and Diagram'!F22)</f>
        <v>16.5</v>
      </c>
      <c r="G22" s="100"/>
      <c r="H22" s="101">
        <v>118</v>
      </c>
      <c r="I22" s="99" t="str">
        <f>IF('Input and Diagram'!I22="","",'Input and Diagram'!I22)</f>
        <v/>
      </c>
      <c r="J22" s="100"/>
      <c r="K22" s="101">
        <v>168</v>
      </c>
      <c r="L22" s="99" t="str">
        <f>IF('Input and Diagram'!L22="","",'Input and Diagram'!L22)</f>
        <v/>
      </c>
      <c r="M22" s="92"/>
      <c r="N22" s="112">
        <f t="shared" si="35"/>
        <v>0.10000000000000142</v>
      </c>
      <c r="O22" s="92"/>
      <c r="P22" s="119" t="s">
        <v>22</v>
      </c>
      <c r="Q22" s="124">
        <f>MEDIAN(xi)</f>
        <v>19.2</v>
      </c>
      <c r="R22" s="92"/>
      <c r="S22"/>
      <c r="T22"/>
      <c r="U22"/>
      <c r="V22"/>
      <c r="W22"/>
      <c r="X22"/>
      <c r="Y22" s="102">
        <v>18</v>
      </c>
      <c r="Z22" s="102">
        <f t="shared" si="0"/>
        <v>18</v>
      </c>
      <c r="AA22" s="96">
        <f t="shared" si="38"/>
        <v>19</v>
      </c>
      <c r="AB22" s="103">
        <f t="shared" ref="AB22:AH37" si="51">AB21</f>
        <v>18.159572809253756</v>
      </c>
      <c r="AC22" s="103">
        <f t="shared" si="51"/>
        <v>20.386581036900093</v>
      </c>
      <c r="AD22" s="103">
        <f t="shared" si="51"/>
        <v>17.046068695430588</v>
      </c>
      <c r="AE22" s="103">
        <f t="shared" si="51"/>
        <v>21.500085150723262</v>
      </c>
      <c r="AF22" s="103">
        <f t="shared" si="51"/>
        <v>15.932564581607419</v>
      </c>
      <c r="AG22" s="103">
        <f t="shared" si="51"/>
        <v>22.61358926454643</v>
      </c>
      <c r="AH22" s="103">
        <f t="shared" si="51"/>
        <v>19.273076923076925</v>
      </c>
      <c r="AI22" s="96">
        <f t="shared" si="20"/>
        <v>0.10000000000000142</v>
      </c>
      <c r="AJ22" s="103">
        <f t="shared" si="1"/>
        <v>1.1388349514563103</v>
      </c>
      <c r="AK22" s="103">
        <f t="shared" si="2"/>
        <v>3.7239902912621345</v>
      </c>
      <c r="AL22" s="103">
        <f t="shared" si="3"/>
        <v>2.8622718446601931</v>
      </c>
      <c r="AM22" s="103">
        <f t="shared" si="4"/>
        <v>2.0005533980582517</v>
      </c>
      <c r="AN22" s="103">
        <f t="shared" si="5"/>
        <v>22.302377893950709</v>
      </c>
      <c r="AO22" s="103">
        <f t="shared" si="6"/>
        <v>16.243775952203141</v>
      </c>
      <c r="AR22" s="143">
        <f t="shared" si="7"/>
        <v>1</v>
      </c>
      <c r="AS22" s="96">
        <f t="shared" si="8"/>
        <v>19</v>
      </c>
      <c r="AT22" s="144">
        <f t="shared" si="21"/>
        <v>0.10000000000000142</v>
      </c>
      <c r="AU22" s="143">
        <f t="shared" si="22"/>
        <v>0</v>
      </c>
      <c r="AV22" s="96" t="str">
        <f t="shared" si="23"/>
        <v/>
      </c>
      <c r="AW22" s="96" t="e">
        <f t="shared" si="36"/>
        <v>#N/A</v>
      </c>
      <c r="AX22" s="144" t="e">
        <f t="shared" si="24"/>
        <v>#N/A</v>
      </c>
      <c r="AY22" s="160">
        <f t="shared" si="10"/>
        <v>-1</v>
      </c>
      <c r="AZ22" s="96" t="str">
        <f t="shared" si="42"/>
        <v/>
      </c>
      <c r="BA22" s="143">
        <f t="shared" si="25"/>
        <v>-1</v>
      </c>
      <c r="BB22" s="96" t="str">
        <f t="shared" si="46"/>
        <v/>
      </c>
      <c r="BC22" s="96" t="e">
        <f t="shared" si="26"/>
        <v>#N/A</v>
      </c>
      <c r="BD22" s="96" t="e">
        <f t="shared" si="27"/>
        <v>#N/A</v>
      </c>
      <c r="BE22" s="143">
        <f t="shared" si="28"/>
        <v>1</v>
      </c>
      <c r="BF22" s="96">
        <f t="shared" si="41"/>
        <v>0</v>
      </c>
      <c r="BG22" s="148" t="e">
        <f t="shared" si="29"/>
        <v>#N/A</v>
      </c>
      <c r="BH22" s="143">
        <f t="shared" si="30"/>
        <v>-1</v>
      </c>
      <c r="BI22" s="96">
        <f t="shared" si="43"/>
        <v>0</v>
      </c>
      <c r="BJ22" s="148" t="e">
        <f t="shared" si="31"/>
        <v>#N/A</v>
      </c>
      <c r="BK22" s="143">
        <f t="shared" si="32"/>
        <v>1</v>
      </c>
      <c r="BL22" s="96">
        <f t="shared" si="48"/>
        <v>0</v>
      </c>
      <c r="BM22" s="148" t="e">
        <f t="shared" si="33"/>
        <v>#N/A</v>
      </c>
      <c r="BN22" s="143">
        <f t="shared" si="34"/>
        <v>-1</v>
      </c>
      <c r="BO22" s="96">
        <f t="shared" si="49"/>
        <v>0</v>
      </c>
      <c r="BP22" s="148" t="e">
        <f>IF(SUM(BO22:BO35)&gt;0,#REF!,#N/A)</f>
        <v>#N/A</v>
      </c>
      <c r="BQ22" s="143">
        <f t="shared" si="11"/>
        <v>0</v>
      </c>
      <c r="BR22" s="96">
        <f t="shared" si="44"/>
        <v>0</v>
      </c>
      <c r="BS22" s="144" t="e">
        <f t="shared" si="12"/>
        <v>#N/A</v>
      </c>
      <c r="BT22" s="143">
        <f t="shared" si="13"/>
        <v>0</v>
      </c>
      <c r="BU22" s="96">
        <f t="shared" si="39"/>
        <v>0</v>
      </c>
      <c r="BV22" s="144" t="e">
        <f t="shared" si="40"/>
        <v>#N/A</v>
      </c>
      <c r="BW22" s="152">
        <f t="shared" si="15"/>
        <v>1</v>
      </c>
      <c r="BX22" s="96">
        <f t="shared" si="47"/>
        <v>1</v>
      </c>
      <c r="BY22" s="154">
        <f t="shared" si="16"/>
        <v>19</v>
      </c>
      <c r="BZ22" s="152">
        <f t="shared" si="17"/>
        <v>0</v>
      </c>
      <c r="CA22" s="96">
        <f t="shared" si="50"/>
        <v>0</v>
      </c>
      <c r="CB22" s="155" t="e">
        <f t="shared" si="18"/>
        <v>#N/A</v>
      </c>
    </row>
    <row r="23" spans="2:80" s="97" customFormat="1" ht="15.75" thickBot="1" x14ac:dyDescent="0.3">
      <c r="B23" s="89">
        <v>19</v>
      </c>
      <c r="C23" s="99">
        <f>IF('Input and Diagram'!C23="","",'Input and Diagram'!C23)</f>
        <v>20.5</v>
      </c>
      <c r="D23" s="91"/>
      <c r="E23" s="89">
        <v>69</v>
      </c>
      <c r="F23" s="99">
        <f>IF('Input and Diagram'!F23="","",'Input and Diagram'!F23)</f>
        <v>19.399999999999999</v>
      </c>
      <c r="G23" s="100"/>
      <c r="H23" s="101">
        <v>119</v>
      </c>
      <c r="I23" s="99" t="str">
        <f>IF('Input and Diagram'!I23="","",'Input and Diagram'!I23)</f>
        <v/>
      </c>
      <c r="J23" s="100"/>
      <c r="K23" s="101">
        <v>169</v>
      </c>
      <c r="L23" s="99" t="str">
        <f>IF('Input and Diagram'!L23="","",'Input and Diagram'!L23)</f>
        <v/>
      </c>
      <c r="M23" s="92"/>
      <c r="N23" s="112">
        <f t="shared" si="35"/>
        <v>1.5</v>
      </c>
      <c r="O23" s="92"/>
      <c r="P23" s="119" t="s">
        <v>23</v>
      </c>
      <c r="Q23" s="124">
        <f>Maximum-Minimum</f>
        <v>5.5</v>
      </c>
      <c r="R23" s="92"/>
      <c r="S23" s="238" t="s">
        <v>28</v>
      </c>
      <c r="T23" s="239"/>
      <c r="U23" s="239"/>
      <c r="V23" s="240"/>
      <c r="W23" s="92"/>
      <c r="X23" s="92"/>
      <c r="Y23" s="102">
        <v>19</v>
      </c>
      <c r="Z23" s="102">
        <f t="shared" si="0"/>
        <v>19</v>
      </c>
      <c r="AA23" s="96">
        <f t="shared" si="38"/>
        <v>20.5</v>
      </c>
      <c r="AB23" s="103">
        <f t="shared" si="51"/>
        <v>18.159572809253756</v>
      </c>
      <c r="AC23" s="103">
        <f t="shared" si="51"/>
        <v>20.386581036900093</v>
      </c>
      <c r="AD23" s="103">
        <f t="shared" si="51"/>
        <v>17.046068695430588</v>
      </c>
      <c r="AE23" s="103">
        <f t="shared" si="51"/>
        <v>21.500085150723262</v>
      </c>
      <c r="AF23" s="103">
        <f t="shared" si="51"/>
        <v>15.932564581607419</v>
      </c>
      <c r="AG23" s="103">
        <f t="shared" si="51"/>
        <v>22.61358926454643</v>
      </c>
      <c r="AH23" s="103">
        <f t="shared" si="51"/>
        <v>19.273076923076925</v>
      </c>
      <c r="AI23" s="96">
        <f t="shared" si="20"/>
        <v>1.5</v>
      </c>
      <c r="AJ23" s="103">
        <f t="shared" si="1"/>
        <v>1.1388349514563103</v>
      </c>
      <c r="AK23" s="103">
        <f t="shared" si="2"/>
        <v>3.7239902912621345</v>
      </c>
      <c r="AL23" s="103">
        <f t="shared" si="3"/>
        <v>2.8622718446601931</v>
      </c>
      <c r="AM23" s="103">
        <f t="shared" si="4"/>
        <v>2.0005533980582517</v>
      </c>
      <c r="AN23" s="103">
        <f t="shared" si="5"/>
        <v>22.302377893950709</v>
      </c>
      <c r="AO23" s="103">
        <f t="shared" si="6"/>
        <v>16.243775952203141</v>
      </c>
      <c r="AR23" s="143">
        <f t="shared" si="7"/>
        <v>1</v>
      </c>
      <c r="AS23" s="96">
        <f t="shared" si="8"/>
        <v>20.5</v>
      </c>
      <c r="AT23" s="144">
        <f t="shared" si="21"/>
        <v>1.5</v>
      </c>
      <c r="AU23" s="143">
        <f t="shared" si="22"/>
        <v>0</v>
      </c>
      <c r="AV23" s="96" t="str">
        <f t="shared" si="23"/>
        <v/>
      </c>
      <c r="AW23" s="96" t="e">
        <f t="shared" si="36"/>
        <v>#N/A</v>
      </c>
      <c r="AX23" s="144" t="e">
        <f t="shared" si="24"/>
        <v>#N/A</v>
      </c>
      <c r="AY23" s="160">
        <f t="shared" si="10"/>
        <v>1</v>
      </c>
      <c r="AZ23" s="96" t="str">
        <f t="shared" si="42"/>
        <v/>
      </c>
      <c r="BA23" s="143">
        <f t="shared" si="25"/>
        <v>1</v>
      </c>
      <c r="BB23" s="96" t="str">
        <f t="shared" si="46"/>
        <v/>
      </c>
      <c r="BC23" s="96" t="e">
        <f t="shared" si="26"/>
        <v>#N/A</v>
      </c>
      <c r="BD23" s="96" t="e">
        <f t="shared" si="27"/>
        <v>#N/A</v>
      </c>
      <c r="BE23" s="143">
        <f t="shared" si="28"/>
        <v>1</v>
      </c>
      <c r="BF23" s="96">
        <f t="shared" si="41"/>
        <v>0</v>
      </c>
      <c r="BG23" s="148" t="e">
        <f t="shared" si="29"/>
        <v>#N/A</v>
      </c>
      <c r="BH23" s="143">
        <f t="shared" si="30"/>
        <v>1</v>
      </c>
      <c r="BI23" s="96">
        <f t="shared" si="43"/>
        <v>0</v>
      </c>
      <c r="BJ23" s="148" t="e">
        <f t="shared" si="31"/>
        <v>#N/A</v>
      </c>
      <c r="BK23" s="143">
        <f t="shared" si="32"/>
        <v>1</v>
      </c>
      <c r="BL23" s="96">
        <f t="shared" si="48"/>
        <v>0</v>
      </c>
      <c r="BM23" s="148" t="e">
        <f t="shared" si="33"/>
        <v>#N/A</v>
      </c>
      <c r="BN23" s="143">
        <f t="shared" si="34"/>
        <v>1</v>
      </c>
      <c r="BO23" s="96">
        <f t="shared" si="49"/>
        <v>0</v>
      </c>
      <c r="BP23" s="148" t="e">
        <f>IF(SUM(BO23:BO36)&gt;0,#REF!,#N/A)</f>
        <v>#N/A</v>
      </c>
      <c r="BQ23" s="143">
        <f t="shared" si="11"/>
        <v>0</v>
      </c>
      <c r="BR23" s="96">
        <f t="shared" si="44"/>
        <v>0</v>
      </c>
      <c r="BS23" s="144" t="e">
        <f t="shared" si="12"/>
        <v>#N/A</v>
      </c>
      <c r="BT23" s="143">
        <f t="shared" si="13"/>
        <v>1</v>
      </c>
      <c r="BU23" s="96">
        <f t="shared" si="39"/>
        <v>0</v>
      </c>
      <c r="BV23" s="144" t="e">
        <f t="shared" si="40"/>
        <v>#N/A</v>
      </c>
      <c r="BW23" s="152">
        <f t="shared" si="15"/>
        <v>0</v>
      </c>
      <c r="BX23" s="96">
        <f t="shared" si="47"/>
        <v>0</v>
      </c>
      <c r="BY23" s="154" t="e">
        <f t="shared" si="16"/>
        <v>#N/A</v>
      </c>
      <c r="BZ23" s="152">
        <f t="shared" si="17"/>
        <v>1</v>
      </c>
      <c r="CA23" s="96">
        <f t="shared" si="50"/>
        <v>0</v>
      </c>
      <c r="CB23" s="155" t="e">
        <f t="shared" si="18"/>
        <v>#N/A</v>
      </c>
    </row>
    <row r="24" spans="2:80" s="97" customFormat="1" ht="15.75" thickBot="1" x14ac:dyDescent="0.3">
      <c r="B24" s="89">
        <v>20</v>
      </c>
      <c r="C24" s="99">
        <f>IF('Input and Diagram'!C24="","",'Input and Diagram'!C24)</f>
        <v>17.3</v>
      </c>
      <c r="D24" s="91"/>
      <c r="E24" s="89">
        <v>70</v>
      </c>
      <c r="F24" s="99">
        <f>IF('Input and Diagram'!F24="","",'Input and Diagram'!F24)</f>
        <v>20.100000000000001</v>
      </c>
      <c r="G24" s="100"/>
      <c r="H24" s="101">
        <v>120</v>
      </c>
      <c r="I24" s="99" t="str">
        <f>IF('Input and Diagram'!I24="","",'Input and Diagram'!I24)</f>
        <v/>
      </c>
      <c r="J24" s="100"/>
      <c r="K24" s="101">
        <v>170</v>
      </c>
      <c r="L24" s="99" t="str">
        <f>IF('Input and Diagram'!L24="","",'Input and Diagram'!L24)</f>
        <v/>
      </c>
      <c r="M24" s="92"/>
      <c r="N24" s="112">
        <f t="shared" si="35"/>
        <v>3.1999999999999993</v>
      </c>
      <c r="O24" s="92"/>
      <c r="P24" s="119" t="s">
        <v>10</v>
      </c>
      <c r="Q24" s="124">
        <f>MIN(xi)</f>
        <v>16.5</v>
      </c>
      <c r="R24" s="92"/>
      <c r="S24" s="126" t="s">
        <v>29</v>
      </c>
      <c r="T24" s="127" t="s">
        <v>30</v>
      </c>
      <c r="U24" s="128" t="s">
        <v>31</v>
      </c>
      <c r="V24" s="129" t="s">
        <v>32</v>
      </c>
      <c r="W24" s="92"/>
      <c r="X24" s="92"/>
      <c r="Y24" s="102">
        <v>20</v>
      </c>
      <c r="Z24" s="102">
        <f t="shared" si="0"/>
        <v>20</v>
      </c>
      <c r="AA24" s="96">
        <f t="shared" si="38"/>
        <v>17.3</v>
      </c>
      <c r="AB24" s="103">
        <f t="shared" si="51"/>
        <v>18.159572809253756</v>
      </c>
      <c r="AC24" s="103">
        <f t="shared" si="51"/>
        <v>20.386581036900093</v>
      </c>
      <c r="AD24" s="103">
        <f t="shared" si="51"/>
        <v>17.046068695430588</v>
      </c>
      <c r="AE24" s="103">
        <f t="shared" si="51"/>
        <v>21.500085150723262</v>
      </c>
      <c r="AF24" s="103">
        <f t="shared" si="51"/>
        <v>15.932564581607419</v>
      </c>
      <c r="AG24" s="103">
        <f t="shared" si="51"/>
        <v>22.61358926454643</v>
      </c>
      <c r="AH24" s="103">
        <f t="shared" si="51"/>
        <v>19.273076923076925</v>
      </c>
      <c r="AI24" s="96">
        <f t="shared" si="20"/>
        <v>3.1999999999999993</v>
      </c>
      <c r="AJ24" s="103">
        <f t="shared" si="1"/>
        <v>1.1388349514563103</v>
      </c>
      <c r="AK24" s="103">
        <f t="shared" si="2"/>
        <v>3.7239902912621345</v>
      </c>
      <c r="AL24" s="103">
        <f t="shared" si="3"/>
        <v>2.8622718446601931</v>
      </c>
      <c r="AM24" s="103">
        <f t="shared" si="4"/>
        <v>2.0005533980582517</v>
      </c>
      <c r="AN24" s="103">
        <f t="shared" si="5"/>
        <v>22.302377893950709</v>
      </c>
      <c r="AO24" s="103">
        <f t="shared" si="6"/>
        <v>16.243775952203141</v>
      </c>
      <c r="AR24" s="143">
        <f t="shared" si="7"/>
        <v>1</v>
      </c>
      <c r="AS24" s="96">
        <f t="shared" si="8"/>
        <v>17.3</v>
      </c>
      <c r="AT24" s="144">
        <f t="shared" si="21"/>
        <v>3.1999999999999993</v>
      </c>
      <c r="AU24" s="143">
        <f t="shared" si="22"/>
        <v>0</v>
      </c>
      <c r="AV24" s="96" t="str">
        <f t="shared" si="23"/>
        <v/>
      </c>
      <c r="AW24" s="96" t="e">
        <f t="shared" si="36"/>
        <v>#N/A</v>
      </c>
      <c r="AX24" s="144" t="e">
        <f t="shared" si="24"/>
        <v>#N/A</v>
      </c>
      <c r="AY24" s="160">
        <f t="shared" si="10"/>
        <v>-1</v>
      </c>
      <c r="AZ24" s="96" t="str">
        <f t="shared" si="42"/>
        <v/>
      </c>
      <c r="BA24" s="143">
        <f t="shared" si="25"/>
        <v>1</v>
      </c>
      <c r="BB24" s="96" t="str">
        <f t="shared" si="46"/>
        <v/>
      </c>
      <c r="BC24" s="96" t="e">
        <f t="shared" si="26"/>
        <v>#N/A</v>
      </c>
      <c r="BD24" s="96" t="e">
        <f t="shared" si="27"/>
        <v>#N/A</v>
      </c>
      <c r="BE24" s="143">
        <f t="shared" si="28"/>
        <v>-1</v>
      </c>
      <c r="BF24" s="96">
        <f t="shared" si="41"/>
        <v>0</v>
      </c>
      <c r="BG24" s="148" t="e">
        <f t="shared" si="29"/>
        <v>#N/A</v>
      </c>
      <c r="BH24" s="143">
        <f t="shared" si="30"/>
        <v>1</v>
      </c>
      <c r="BI24" s="96">
        <f t="shared" si="43"/>
        <v>0</v>
      </c>
      <c r="BJ24" s="148" t="e">
        <f t="shared" si="31"/>
        <v>#N/A</v>
      </c>
      <c r="BK24" s="143">
        <f t="shared" si="32"/>
        <v>-1</v>
      </c>
      <c r="BL24" s="96">
        <f t="shared" si="48"/>
        <v>0</v>
      </c>
      <c r="BM24" s="148" t="e">
        <f t="shared" si="33"/>
        <v>#N/A</v>
      </c>
      <c r="BN24" s="143">
        <f t="shared" si="34"/>
        <v>1</v>
      </c>
      <c r="BO24" s="96">
        <f t="shared" si="49"/>
        <v>0</v>
      </c>
      <c r="BP24" s="148" t="e">
        <f>IF(SUM(BO24:BO37)&gt;0,#REF!,#N/A)</f>
        <v>#N/A</v>
      </c>
      <c r="BQ24" s="143">
        <f t="shared" si="11"/>
        <v>0</v>
      </c>
      <c r="BR24" s="96">
        <f t="shared" si="44"/>
        <v>0</v>
      </c>
      <c r="BS24" s="144" t="e">
        <f t="shared" si="12"/>
        <v>#N/A</v>
      </c>
      <c r="BT24" s="143">
        <f t="shared" si="13"/>
        <v>-1</v>
      </c>
      <c r="BU24" s="96">
        <f t="shared" si="39"/>
        <v>0</v>
      </c>
      <c r="BV24" s="144" t="e">
        <f t="shared" si="40"/>
        <v>#N/A</v>
      </c>
      <c r="BW24" s="152">
        <f t="shared" si="15"/>
        <v>0</v>
      </c>
      <c r="BX24" s="96">
        <f t="shared" si="47"/>
        <v>0</v>
      </c>
      <c r="BY24" s="154" t="e">
        <f t="shared" si="16"/>
        <v>#N/A</v>
      </c>
      <c r="BZ24" s="152">
        <f t="shared" si="17"/>
        <v>1</v>
      </c>
      <c r="CA24" s="96">
        <f t="shared" si="50"/>
        <v>0</v>
      </c>
      <c r="CB24" s="155" t="e">
        <f t="shared" si="18"/>
        <v>#N/A</v>
      </c>
    </row>
    <row r="25" spans="2:80" s="97" customFormat="1" ht="15" x14ac:dyDescent="0.25">
      <c r="B25" s="89">
        <v>21</v>
      </c>
      <c r="C25" s="99">
        <f>IF('Input and Diagram'!C25="","",'Input and Diagram'!C25)</f>
        <v>22</v>
      </c>
      <c r="D25" s="91"/>
      <c r="E25" s="89">
        <v>71</v>
      </c>
      <c r="F25" s="99">
        <f>IF('Input and Diagram'!F25="","",'Input and Diagram'!F25)</f>
        <v>20.5</v>
      </c>
      <c r="G25" s="100"/>
      <c r="H25" s="101">
        <v>121</v>
      </c>
      <c r="I25" s="99" t="str">
        <f>IF('Input and Diagram'!I25="","",'Input and Diagram'!I25)</f>
        <v/>
      </c>
      <c r="J25" s="100"/>
      <c r="K25" s="101">
        <v>171</v>
      </c>
      <c r="L25" s="99" t="str">
        <f>IF('Input and Diagram'!L25="","",'Input and Diagram'!L25)</f>
        <v/>
      </c>
      <c r="M25" s="92"/>
      <c r="N25" s="112">
        <f t="shared" si="35"/>
        <v>4.6999999999999993</v>
      </c>
      <c r="O25" s="92"/>
      <c r="P25" s="119" t="s">
        <v>11</v>
      </c>
      <c r="Q25" s="124">
        <f>MAX(xi)</f>
        <v>22</v>
      </c>
      <c r="R25" s="92"/>
      <c r="S25" s="130">
        <v>1</v>
      </c>
      <c r="T25" s="131">
        <v>2.66</v>
      </c>
      <c r="U25" s="131">
        <v>3.27</v>
      </c>
      <c r="V25" s="132">
        <v>1.1279999999999999</v>
      </c>
      <c r="W25" s="92"/>
      <c r="X25" s="92"/>
      <c r="Y25" s="102">
        <v>21</v>
      </c>
      <c r="Z25" s="102">
        <f t="shared" si="0"/>
        <v>21</v>
      </c>
      <c r="AA25" s="96">
        <f t="shared" si="38"/>
        <v>22</v>
      </c>
      <c r="AB25" s="103">
        <f t="shared" si="51"/>
        <v>18.159572809253756</v>
      </c>
      <c r="AC25" s="103">
        <f t="shared" si="51"/>
        <v>20.386581036900093</v>
      </c>
      <c r="AD25" s="103">
        <f t="shared" si="51"/>
        <v>17.046068695430588</v>
      </c>
      <c r="AE25" s="103">
        <f t="shared" si="51"/>
        <v>21.500085150723262</v>
      </c>
      <c r="AF25" s="103">
        <f t="shared" si="51"/>
        <v>15.932564581607419</v>
      </c>
      <c r="AG25" s="103">
        <f t="shared" si="51"/>
        <v>22.61358926454643</v>
      </c>
      <c r="AH25" s="103">
        <f t="shared" si="51"/>
        <v>19.273076923076925</v>
      </c>
      <c r="AI25" s="96">
        <f t="shared" si="20"/>
        <v>4.6999999999999993</v>
      </c>
      <c r="AJ25" s="103">
        <f t="shared" si="1"/>
        <v>1.1388349514563103</v>
      </c>
      <c r="AK25" s="103">
        <f t="shared" si="2"/>
        <v>3.7239902912621345</v>
      </c>
      <c r="AL25" s="103">
        <f t="shared" si="3"/>
        <v>2.8622718446601931</v>
      </c>
      <c r="AM25" s="103">
        <f t="shared" si="4"/>
        <v>2.0005533980582517</v>
      </c>
      <c r="AN25" s="103">
        <f t="shared" si="5"/>
        <v>22.302377893950709</v>
      </c>
      <c r="AO25" s="103">
        <f t="shared" si="6"/>
        <v>16.243775952203141</v>
      </c>
      <c r="AR25" s="143">
        <f t="shared" si="7"/>
        <v>1</v>
      </c>
      <c r="AS25" s="96">
        <f t="shared" si="8"/>
        <v>22</v>
      </c>
      <c r="AT25" s="144">
        <f t="shared" si="21"/>
        <v>4.6999999999999993</v>
      </c>
      <c r="AU25" s="143">
        <f t="shared" si="22"/>
        <v>0</v>
      </c>
      <c r="AV25" s="96">
        <f t="shared" si="23"/>
        <v>1</v>
      </c>
      <c r="AW25" s="96" t="e">
        <f t="shared" si="36"/>
        <v>#N/A</v>
      </c>
      <c r="AX25" s="144">
        <f t="shared" si="24"/>
        <v>4.6999999999999993</v>
      </c>
      <c r="AY25" s="160">
        <f t="shared" si="10"/>
        <v>1</v>
      </c>
      <c r="AZ25" s="96" t="str">
        <f t="shared" si="42"/>
        <v/>
      </c>
      <c r="BA25" s="143">
        <f t="shared" si="25"/>
        <v>1</v>
      </c>
      <c r="BB25" s="96" t="str">
        <f t="shared" si="46"/>
        <v/>
      </c>
      <c r="BC25" s="96" t="e">
        <f t="shared" si="26"/>
        <v>#N/A</v>
      </c>
      <c r="BD25" s="96" t="e">
        <f t="shared" si="27"/>
        <v>#N/A</v>
      </c>
      <c r="BE25" s="143">
        <f t="shared" si="28"/>
        <v>1</v>
      </c>
      <c r="BF25" s="96">
        <f t="shared" si="41"/>
        <v>0</v>
      </c>
      <c r="BG25" s="148" t="e">
        <f t="shared" si="29"/>
        <v>#N/A</v>
      </c>
      <c r="BH25" s="143">
        <f t="shared" si="30"/>
        <v>1</v>
      </c>
      <c r="BI25" s="96">
        <f t="shared" si="43"/>
        <v>0</v>
      </c>
      <c r="BJ25" s="148" t="e">
        <f t="shared" si="31"/>
        <v>#N/A</v>
      </c>
      <c r="BK25" s="143">
        <f t="shared" si="32"/>
        <v>1</v>
      </c>
      <c r="BL25" s="96">
        <f t="shared" si="48"/>
        <v>0</v>
      </c>
      <c r="BM25" s="148" t="e">
        <f t="shared" si="33"/>
        <v>#N/A</v>
      </c>
      <c r="BN25" s="143">
        <f t="shared" si="34"/>
        <v>1</v>
      </c>
      <c r="BO25" s="96">
        <f t="shared" si="49"/>
        <v>0</v>
      </c>
      <c r="BP25" s="148" t="e">
        <f>IF(SUM(BO25:BO38)&gt;0,#REF!,#N/A)</f>
        <v>#N/A</v>
      </c>
      <c r="BQ25" s="143">
        <f t="shared" si="11"/>
        <v>1</v>
      </c>
      <c r="BR25" s="96">
        <f t="shared" si="44"/>
        <v>0</v>
      </c>
      <c r="BS25" s="144">
        <f t="shared" si="12"/>
        <v>22</v>
      </c>
      <c r="BT25" s="143">
        <f t="shared" si="13"/>
        <v>1</v>
      </c>
      <c r="BU25" s="96">
        <f t="shared" si="39"/>
        <v>0</v>
      </c>
      <c r="BV25" s="144" t="e">
        <f t="shared" si="40"/>
        <v>#N/A</v>
      </c>
      <c r="BW25" s="152">
        <f t="shared" si="15"/>
        <v>0</v>
      </c>
      <c r="BX25" s="96">
        <f t="shared" si="47"/>
        <v>0</v>
      </c>
      <c r="BY25" s="154" t="e">
        <f t="shared" si="16"/>
        <v>#N/A</v>
      </c>
      <c r="BZ25" s="152">
        <f t="shared" si="17"/>
        <v>1</v>
      </c>
      <c r="CA25" s="96">
        <f t="shared" si="50"/>
        <v>0</v>
      </c>
      <c r="CB25" s="155" t="e">
        <f t="shared" si="18"/>
        <v>#N/A</v>
      </c>
    </row>
    <row r="26" spans="2:80" s="97" customFormat="1" ht="15" x14ac:dyDescent="0.25">
      <c r="B26" s="89">
        <v>22</v>
      </c>
      <c r="C26" s="99">
        <f>IF('Input and Diagram'!C26="","",'Input and Diagram'!C26)</f>
        <v>22</v>
      </c>
      <c r="D26" s="91"/>
      <c r="E26" s="89">
        <v>72</v>
      </c>
      <c r="F26" s="99">
        <f>IF('Input and Diagram'!F26="","",'Input and Diagram'!F26)</f>
        <v>20</v>
      </c>
      <c r="G26" s="100"/>
      <c r="H26" s="101">
        <v>122</v>
      </c>
      <c r="I26" s="99" t="str">
        <f>IF('Input and Diagram'!I26="","",'Input and Diagram'!I26)</f>
        <v/>
      </c>
      <c r="J26" s="100"/>
      <c r="K26" s="101">
        <v>172</v>
      </c>
      <c r="L26" s="99" t="str">
        <f>IF('Input and Diagram'!L26="","",'Input and Diagram'!L26)</f>
        <v/>
      </c>
      <c r="M26" s="92"/>
      <c r="N26" s="112">
        <f t="shared" si="35"/>
        <v>0</v>
      </c>
      <c r="O26" s="92"/>
      <c r="R26" s="92"/>
      <c r="S26" s="133">
        <v>2</v>
      </c>
      <c r="T26" s="134">
        <v>1.88</v>
      </c>
      <c r="U26" s="134">
        <v>3.27</v>
      </c>
      <c r="V26" s="135">
        <v>1.1279999999999999</v>
      </c>
      <c r="W26" s="92"/>
      <c r="X26" s="92"/>
      <c r="Y26" s="102">
        <v>22</v>
      </c>
      <c r="Z26" s="102">
        <f t="shared" si="0"/>
        <v>22</v>
      </c>
      <c r="AA26" s="96">
        <f t="shared" si="38"/>
        <v>22</v>
      </c>
      <c r="AB26" s="103">
        <f t="shared" si="51"/>
        <v>18.159572809253756</v>
      </c>
      <c r="AC26" s="103">
        <f t="shared" si="51"/>
        <v>20.386581036900093</v>
      </c>
      <c r="AD26" s="103">
        <f t="shared" si="51"/>
        <v>17.046068695430588</v>
      </c>
      <c r="AE26" s="103">
        <f t="shared" si="51"/>
        <v>21.500085150723262</v>
      </c>
      <c r="AF26" s="103">
        <f t="shared" si="51"/>
        <v>15.932564581607419</v>
      </c>
      <c r="AG26" s="103">
        <f t="shared" si="51"/>
        <v>22.61358926454643</v>
      </c>
      <c r="AH26" s="103">
        <f t="shared" si="51"/>
        <v>19.273076923076925</v>
      </c>
      <c r="AI26" s="96">
        <f t="shared" si="20"/>
        <v>0</v>
      </c>
      <c r="AJ26" s="103">
        <f t="shared" si="1"/>
        <v>1.1388349514563103</v>
      </c>
      <c r="AK26" s="103">
        <f t="shared" si="2"/>
        <v>3.7239902912621345</v>
      </c>
      <c r="AL26" s="103">
        <f t="shared" si="3"/>
        <v>2.8622718446601931</v>
      </c>
      <c r="AM26" s="103">
        <f t="shared" si="4"/>
        <v>2.0005533980582517</v>
      </c>
      <c r="AN26" s="103">
        <f t="shared" si="5"/>
        <v>22.302377893950709</v>
      </c>
      <c r="AO26" s="103">
        <f t="shared" si="6"/>
        <v>16.243775952203141</v>
      </c>
      <c r="AR26" s="143">
        <f t="shared" si="7"/>
        <v>1</v>
      </c>
      <c r="AS26" s="96">
        <f t="shared" si="8"/>
        <v>22</v>
      </c>
      <c r="AT26" s="144">
        <f t="shared" si="21"/>
        <v>0</v>
      </c>
      <c r="AU26" s="143">
        <f t="shared" si="22"/>
        <v>0</v>
      </c>
      <c r="AV26" s="96" t="str">
        <f t="shared" si="23"/>
        <v/>
      </c>
      <c r="AW26" s="96" t="e">
        <f t="shared" si="36"/>
        <v>#N/A</v>
      </c>
      <c r="AX26" s="144" t="e">
        <f t="shared" si="24"/>
        <v>#N/A</v>
      </c>
      <c r="AY26" s="160">
        <f t="shared" si="10"/>
        <v>1</v>
      </c>
      <c r="AZ26" s="96" t="str">
        <f t="shared" si="42"/>
        <v/>
      </c>
      <c r="BA26" s="143">
        <f t="shared" si="25"/>
        <v>-1</v>
      </c>
      <c r="BB26" s="96" t="str">
        <f t="shared" si="46"/>
        <v/>
      </c>
      <c r="BC26" s="96" t="e">
        <f t="shared" si="26"/>
        <v>#N/A</v>
      </c>
      <c r="BD26" s="96" t="e">
        <f t="shared" si="27"/>
        <v>#N/A</v>
      </c>
      <c r="BE26" s="143">
        <f t="shared" si="28"/>
        <v>0</v>
      </c>
      <c r="BF26" s="96">
        <f t="shared" si="41"/>
        <v>0</v>
      </c>
      <c r="BG26" s="148" t="e">
        <f t="shared" si="29"/>
        <v>#N/A</v>
      </c>
      <c r="BH26" s="143">
        <f t="shared" si="30"/>
        <v>-1</v>
      </c>
      <c r="BI26" s="96">
        <f t="shared" si="43"/>
        <v>0</v>
      </c>
      <c r="BJ26" s="148" t="e">
        <f t="shared" si="31"/>
        <v>#N/A</v>
      </c>
      <c r="BK26" s="143">
        <f t="shared" si="32"/>
        <v>0</v>
      </c>
      <c r="BL26" s="96">
        <f t="shared" si="48"/>
        <v>0</v>
      </c>
      <c r="BM26" s="148" t="e">
        <f t="shared" si="33"/>
        <v>#N/A</v>
      </c>
      <c r="BN26" s="143">
        <f t="shared" si="34"/>
        <v>-1</v>
      </c>
      <c r="BO26" s="96">
        <f t="shared" si="49"/>
        <v>0</v>
      </c>
      <c r="BP26" s="148" t="e">
        <f>IF(SUM(BO26:BO39)&gt;0,#REF!,#N/A)</f>
        <v>#N/A</v>
      </c>
      <c r="BQ26" s="143">
        <f t="shared" si="11"/>
        <v>1</v>
      </c>
      <c r="BR26" s="96">
        <f t="shared" si="44"/>
        <v>1</v>
      </c>
      <c r="BS26" s="144">
        <f t="shared" si="12"/>
        <v>22</v>
      </c>
      <c r="BT26" s="143">
        <f t="shared" si="13"/>
        <v>1</v>
      </c>
      <c r="BU26" s="96">
        <f t="shared" si="39"/>
        <v>0</v>
      </c>
      <c r="BV26" s="144" t="e">
        <f t="shared" si="40"/>
        <v>#N/A</v>
      </c>
      <c r="BW26" s="152">
        <f t="shared" si="15"/>
        <v>0</v>
      </c>
      <c r="BX26" s="96">
        <f t="shared" si="47"/>
        <v>0</v>
      </c>
      <c r="BY26" s="154" t="e">
        <f t="shared" si="16"/>
        <v>#N/A</v>
      </c>
      <c r="BZ26" s="152">
        <f t="shared" si="17"/>
        <v>1</v>
      </c>
      <c r="CA26" s="96">
        <f t="shared" si="50"/>
        <v>0</v>
      </c>
      <c r="CB26" s="155" t="e">
        <f t="shared" si="18"/>
        <v>#N/A</v>
      </c>
    </row>
    <row r="27" spans="2:80" s="97" customFormat="1" ht="15" x14ac:dyDescent="0.25">
      <c r="B27" s="89">
        <v>23</v>
      </c>
      <c r="C27" s="99">
        <f>IF('Input and Diagram'!C27="","",'Input and Diagram'!C27)</f>
        <v>19</v>
      </c>
      <c r="D27" s="91"/>
      <c r="E27" s="89">
        <v>73</v>
      </c>
      <c r="F27" s="99">
        <f>IF('Input and Diagram'!F27="","",'Input and Diagram'!F27)</f>
        <v>20.2</v>
      </c>
      <c r="G27" s="100"/>
      <c r="H27" s="101">
        <v>123</v>
      </c>
      <c r="I27" s="99" t="str">
        <f>IF('Input and Diagram'!I27="","",'Input and Diagram'!I27)</f>
        <v/>
      </c>
      <c r="J27" s="100"/>
      <c r="K27" s="101">
        <v>173</v>
      </c>
      <c r="L27" s="99" t="str">
        <f>IF('Input and Diagram'!L27="","",'Input and Diagram'!L27)</f>
        <v/>
      </c>
      <c r="M27" s="92"/>
      <c r="N27" s="112">
        <f t="shared" si="35"/>
        <v>3</v>
      </c>
      <c r="O27" s="92"/>
      <c r="P27" s="141" t="s">
        <v>33</v>
      </c>
      <c r="Q27" s="142">
        <f>AVERAGE(N6:N204)</f>
        <v>1.1388349514563103</v>
      </c>
      <c r="R27" s="92"/>
      <c r="S27" s="133">
        <v>3</v>
      </c>
      <c r="T27" s="134">
        <v>1.0229999999999999</v>
      </c>
      <c r="U27" s="134">
        <v>2.5750000000000002</v>
      </c>
      <c r="V27" s="135">
        <v>1.6930000000000001</v>
      </c>
      <c r="W27" s="92"/>
      <c r="X27" s="92"/>
      <c r="Y27" s="102">
        <v>23</v>
      </c>
      <c r="Z27" s="102">
        <f t="shared" si="0"/>
        <v>23</v>
      </c>
      <c r="AA27" s="96">
        <f t="shared" si="38"/>
        <v>19</v>
      </c>
      <c r="AB27" s="103">
        <f t="shared" si="51"/>
        <v>18.159572809253756</v>
      </c>
      <c r="AC27" s="103">
        <f t="shared" si="51"/>
        <v>20.386581036900093</v>
      </c>
      <c r="AD27" s="103">
        <f t="shared" si="51"/>
        <v>17.046068695430588</v>
      </c>
      <c r="AE27" s="103">
        <f t="shared" si="51"/>
        <v>21.500085150723262</v>
      </c>
      <c r="AF27" s="103">
        <f t="shared" si="51"/>
        <v>15.932564581607419</v>
      </c>
      <c r="AG27" s="103">
        <f t="shared" si="51"/>
        <v>22.61358926454643</v>
      </c>
      <c r="AH27" s="103">
        <f t="shared" si="51"/>
        <v>19.273076923076925</v>
      </c>
      <c r="AI27" s="96">
        <f t="shared" si="20"/>
        <v>3</v>
      </c>
      <c r="AJ27" s="103">
        <f t="shared" si="1"/>
        <v>1.1388349514563103</v>
      </c>
      <c r="AK27" s="103">
        <f t="shared" si="2"/>
        <v>3.7239902912621345</v>
      </c>
      <c r="AL27" s="103">
        <f t="shared" si="3"/>
        <v>2.8622718446601931</v>
      </c>
      <c r="AM27" s="103">
        <f t="shared" si="4"/>
        <v>2.0005533980582517</v>
      </c>
      <c r="AN27" s="103">
        <f t="shared" si="5"/>
        <v>22.302377893950709</v>
      </c>
      <c r="AO27" s="103">
        <f t="shared" si="6"/>
        <v>16.243775952203141</v>
      </c>
      <c r="AR27" s="143">
        <f t="shared" si="7"/>
        <v>1</v>
      </c>
      <c r="AS27" s="96">
        <f t="shared" si="8"/>
        <v>19</v>
      </c>
      <c r="AT27" s="144">
        <f t="shared" si="21"/>
        <v>3</v>
      </c>
      <c r="AU27" s="143">
        <f t="shared" si="22"/>
        <v>0</v>
      </c>
      <c r="AV27" s="96" t="str">
        <f t="shared" si="23"/>
        <v/>
      </c>
      <c r="AW27" s="96" t="e">
        <f t="shared" si="36"/>
        <v>#N/A</v>
      </c>
      <c r="AX27" s="144" t="e">
        <f t="shared" si="24"/>
        <v>#N/A</v>
      </c>
      <c r="AY27" s="160">
        <f t="shared" si="10"/>
        <v>-1</v>
      </c>
      <c r="AZ27" s="96" t="str">
        <f t="shared" si="42"/>
        <v/>
      </c>
      <c r="BA27" s="143">
        <f t="shared" si="25"/>
        <v>1</v>
      </c>
      <c r="BB27" s="96" t="str">
        <f t="shared" si="46"/>
        <v/>
      </c>
      <c r="BC27" s="96" t="e">
        <f t="shared" si="26"/>
        <v>#N/A</v>
      </c>
      <c r="BD27" s="96" t="e">
        <f t="shared" si="27"/>
        <v>#N/A</v>
      </c>
      <c r="BE27" s="143">
        <f t="shared" si="28"/>
        <v>-1</v>
      </c>
      <c r="BF27" s="96">
        <f t="shared" si="41"/>
        <v>0</v>
      </c>
      <c r="BG27" s="148" t="e">
        <f t="shared" si="29"/>
        <v>#N/A</v>
      </c>
      <c r="BH27" s="143">
        <f t="shared" si="30"/>
        <v>1</v>
      </c>
      <c r="BI27" s="96">
        <f t="shared" si="43"/>
        <v>0</v>
      </c>
      <c r="BJ27" s="148" t="e">
        <f t="shared" si="31"/>
        <v>#N/A</v>
      </c>
      <c r="BK27" s="143">
        <f t="shared" si="32"/>
        <v>-1</v>
      </c>
      <c r="BL27" s="96">
        <f t="shared" si="48"/>
        <v>0</v>
      </c>
      <c r="BM27" s="148" t="e">
        <f t="shared" si="33"/>
        <v>#N/A</v>
      </c>
      <c r="BN27" s="143">
        <f t="shared" si="34"/>
        <v>1</v>
      </c>
      <c r="BO27" s="96">
        <f t="shared" si="49"/>
        <v>0</v>
      </c>
      <c r="BP27" s="148" t="e">
        <f>IF(SUM(BO27:BO40)&gt;0,#REF!,#N/A)</f>
        <v>#N/A</v>
      </c>
      <c r="BQ27" s="143">
        <f t="shared" si="11"/>
        <v>0</v>
      </c>
      <c r="BR27" s="96">
        <f t="shared" si="44"/>
        <v>0</v>
      </c>
      <c r="BS27" s="144" t="e">
        <f t="shared" si="12"/>
        <v>#N/A</v>
      </c>
      <c r="BT27" s="143">
        <f t="shared" si="13"/>
        <v>0</v>
      </c>
      <c r="BU27" s="96">
        <f t="shared" si="39"/>
        <v>0</v>
      </c>
      <c r="BV27" s="144" t="e">
        <f t="shared" si="40"/>
        <v>#N/A</v>
      </c>
      <c r="BW27" s="152">
        <f t="shared" si="15"/>
        <v>1</v>
      </c>
      <c r="BX27" s="96">
        <f t="shared" si="47"/>
        <v>0</v>
      </c>
      <c r="BY27" s="154" t="e">
        <f t="shared" si="16"/>
        <v>#N/A</v>
      </c>
      <c r="BZ27" s="152">
        <f t="shared" si="17"/>
        <v>0</v>
      </c>
      <c r="CA27" s="96">
        <f t="shared" si="50"/>
        <v>0</v>
      </c>
      <c r="CB27" s="155" t="e">
        <f t="shared" si="18"/>
        <v>#N/A</v>
      </c>
    </row>
    <row r="28" spans="2:80" s="97" customFormat="1" ht="15" x14ac:dyDescent="0.25">
      <c r="B28" s="89">
        <v>24</v>
      </c>
      <c r="C28" s="99">
        <f>IF('Input and Diagram'!C28="","",'Input and Diagram'!C28)</f>
        <v>19.8</v>
      </c>
      <c r="D28" s="91"/>
      <c r="E28" s="89">
        <v>74</v>
      </c>
      <c r="F28" s="99">
        <f>IF('Input and Diagram'!F28="","",'Input and Diagram'!F28)</f>
        <v>20</v>
      </c>
      <c r="G28" s="100"/>
      <c r="H28" s="101">
        <v>124</v>
      </c>
      <c r="I28" s="99" t="str">
        <f>IF('Input and Diagram'!I28="","",'Input and Diagram'!I28)</f>
        <v/>
      </c>
      <c r="J28" s="100"/>
      <c r="K28" s="101">
        <v>174</v>
      </c>
      <c r="L28" s="99" t="str">
        <f>IF('Input and Diagram'!L28="","",'Input and Diagram'!L28)</f>
        <v/>
      </c>
      <c r="M28" s="92"/>
      <c r="N28" s="112">
        <f t="shared" si="35"/>
        <v>0.80000000000000071</v>
      </c>
      <c r="O28" s="92"/>
      <c r="P28" s="141" t="s">
        <v>35</v>
      </c>
      <c r="Q28" s="142">
        <f>Mittelwert+2.66*MittelwertderSpannweite</f>
        <v>22.302377893950709</v>
      </c>
      <c r="R28" s="92"/>
      <c r="S28" s="136">
        <v>4</v>
      </c>
      <c r="T28" s="137">
        <v>0.72899999999999998</v>
      </c>
      <c r="U28" s="137">
        <v>2.282</v>
      </c>
      <c r="V28" s="135">
        <v>2.0590000000000002</v>
      </c>
      <c r="W28" s="92"/>
      <c r="X28" s="92"/>
      <c r="Y28" s="102">
        <v>24</v>
      </c>
      <c r="Z28" s="102">
        <f t="shared" si="0"/>
        <v>24</v>
      </c>
      <c r="AA28" s="96">
        <f t="shared" si="38"/>
        <v>19.8</v>
      </c>
      <c r="AB28" s="103">
        <f t="shared" si="51"/>
        <v>18.159572809253756</v>
      </c>
      <c r="AC28" s="103">
        <f t="shared" si="51"/>
        <v>20.386581036900093</v>
      </c>
      <c r="AD28" s="103">
        <f t="shared" si="51"/>
        <v>17.046068695430588</v>
      </c>
      <c r="AE28" s="103">
        <f t="shared" si="51"/>
        <v>21.500085150723262</v>
      </c>
      <c r="AF28" s="103">
        <f t="shared" si="51"/>
        <v>15.932564581607419</v>
      </c>
      <c r="AG28" s="103">
        <f t="shared" si="51"/>
        <v>22.61358926454643</v>
      </c>
      <c r="AH28" s="103">
        <f t="shared" si="51"/>
        <v>19.273076923076925</v>
      </c>
      <c r="AI28" s="96">
        <f t="shared" si="20"/>
        <v>0.80000000000000071</v>
      </c>
      <c r="AJ28" s="103">
        <f t="shared" si="1"/>
        <v>1.1388349514563103</v>
      </c>
      <c r="AK28" s="103">
        <f t="shared" si="2"/>
        <v>3.7239902912621345</v>
      </c>
      <c r="AL28" s="103">
        <f t="shared" si="3"/>
        <v>2.8622718446601931</v>
      </c>
      <c r="AM28" s="103">
        <f t="shared" si="4"/>
        <v>2.0005533980582517</v>
      </c>
      <c r="AN28" s="103">
        <f t="shared" si="5"/>
        <v>22.302377893950709</v>
      </c>
      <c r="AO28" s="103">
        <f t="shared" si="6"/>
        <v>16.243775952203141</v>
      </c>
      <c r="AR28" s="143">
        <f t="shared" si="7"/>
        <v>1</v>
      </c>
      <c r="AS28" s="96">
        <f t="shared" si="8"/>
        <v>19.8</v>
      </c>
      <c r="AT28" s="144">
        <f t="shared" si="21"/>
        <v>0.80000000000000071</v>
      </c>
      <c r="AU28" s="143">
        <f t="shared" si="22"/>
        <v>0</v>
      </c>
      <c r="AV28" s="96" t="str">
        <f t="shared" si="23"/>
        <v/>
      </c>
      <c r="AW28" s="96" t="e">
        <f t="shared" si="36"/>
        <v>#N/A</v>
      </c>
      <c r="AX28" s="144" t="e">
        <f t="shared" si="24"/>
        <v>#N/A</v>
      </c>
      <c r="AY28" s="160">
        <f t="shared" si="10"/>
        <v>1</v>
      </c>
      <c r="AZ28" s="96" t="str">
        <f t="shared" si="42"/>
        <v/>
      </c>
      <c r="BA28" s="143">
        <f t="shared" si="25"/>
        <v>-1</v>
      </c>
      <c r="BB28" s="96" t="str">
        <f t="shared" si="46"/>
        <v/>
      </c>
      <c r="BC28" s="96" t="e">
        <f t="shared" si="26"/>
        <v>#N/A</v>
      </c>
      <c r="BD28" s="96" t="e">
        <f t="shared" si="27"/>
        <v>#N/A</v>
      </c>
      <c r="BE28" s="143">
        <f t="shared" si="28"/>
        <v>1</v>
      </c>
      <c r="BF28" s="96">
        <f t="shared" si="41"/>
        <v>0</v>
      </c>
      <c r="BG28" s="148" t="e">
        <f t="shared" si="29"/>
        <v>#N/A</v>
      </c>
      <c r="BH28" s="143">
        <f t="shared" si="30"/>
        <v>-1</v>
      </c>
      <c r="BI28" s="96">
        <f t="shared" si="43"/>
        <v>0</v>
      </c>
      <c r="BJ28" s="148" t="e">
        <f t="shared" si="31"/>
        <v>#N/A</v>
      </c>
      <c r="BK28" s="143">
        <f t="shared" si="32"/>
        <v>1</v>
      </c>
      <c r="BL28" s="96">
        <f t="shared" si="48"/>
        <v>0</v>
      </c>
      <c r="BM28" s="148" t="e">
        <f t="shared" si="33"/>
        <v>#N/A</v>
      </c>
      <c r="BN28" s="143">
        <f t="shared" si="34"/>
        <v>-1</v>
      </c>
      <c r="BO28" s="96">
        <f t="shared" si="49"/>
        <v>0</v>
      </c>
      <c r="BP28" s="148" t="e">
        <f>IF(SUM(BO28:BO41)&gt;0,#REF!,#N/A)</f>
        <v>#N/A</v>
      </c>
      <c r="BQ28" s="143">
        <f t="shared" si="11"/>
        <v>0</v>
      </c>
      <c r="BR28" s="96">
        <f t="shared" si="44"/>
        <v>0</v>
      </c>
      <c r="BS28" s="144" t="e">
        <f t="shared" si="12"/>
        <v>#N/A</v>
      </c>
      <c r="BT28" s="143">
        <f t="shared" si="13"/>
        <v>0</v>
      </c>
      <c r="BU28" s="96">
        <f t="shared" si="39"/>
        <v>0</v>
      </c>
      <c r="BV28" s="144" t="e">
        <f t="shared" si="40"/>
        <v>#N/A</v>
      </c>
      <c r="BW28" s="152">
        <f t="shared" si="15"/>
        <v>1</v>
      </c>
      <c r="BX28" s="96">
        <f t="shared" si="47"/>
        <v>0</v>
      </c>
      <c r="BY28" s="154" t="e">
        <f t="shared" si="16"/>
        <v>#N/A</v>
      </c>
      <c r="BZ28" s="152">
        <f t="shared" si="17"/>
        <v>0</v>
      </c>
      <c r="CA28" s="96">
        <f t="shared" si="50"/>
        <v>0</v>
      </c>
      <c r="CB28" s="155" t="e">
        <f t="shared" si="18"/>
        <v>#N/A</v>
      </c>
    </row>
    <row r="29" spans="2:80" s="97" customFormat="1" ht="15" x14ac:dyDescent="0.25">
      <c r="B29" s="89">
        <v>25</v>
      </c>
      <c r="C29" s="99">
        <f>IF('Input and Diagram'!C29="","",'Input and Diagram'!C29)</f>
        <v>20.2</v>
      </c>
      <c r="D29" s="91"/>
      <c r="E29" s="89">
        <v>75</v>
      </c>
      <c r="F29" s="99">
        <f>IF('Input and Diagram'!F29="","",'Input and Diagram'!F29)</f>
        <v>19.5</v>
      </c>
      <c r="G29" s="100"/>
      <c r="H29" s="101">
        <v>125</v>
      </c>
      <c r="I29" s="99" t="str">
        <f>IF('Input and Diagram'!I29="","",'Input and Diagram'!I29)</f>
        <v/>
      </c>
      <c r="J29" s="100"/>
      <c r="K29" s="101">
        <v>175</v>
      </c>
      <c r="L29" s="99" t="str">
        <f>IF('Input and Diagram'!L29="","",'Input and Diagram'!L29)</f>
        <v/>
      </c>
      <c r="M29" s="92"/>
      <c r="N29" s="112">
        <f t="shared" si="35"/>
        <v>0.39999999999999858</v>
      </c>
      <c r="O29" s="92"/>
      <c r="P29" s="141" t="s">
        <v>36</v>
      </c>
      <c r="Q29" s="142">
        <f>Mittelwert-2.66*MittelwertderSpannweite</f>
        <v>16.243775952203141</v>
      </c>
      <c r="R29" s="92"/>
      <c r="S29" s="136">
        <v>5</v>
      </c>
      <c r="T29" s="137">
        <v>0.57699999999999996</v>
      </c>
      <c r="U29" s="137">
        <v>2.1150000000000002</v>
      </c>
      <c r="V29" s="135">
        <v>2.3260000000000001</v>
      </c>
      <c r="W29" s="92"/>
      <c r="X29" s="92"/>
      <c r="Y29" s="102">
        <v>25</v>
      </c>
      <c r="Z29" s="102">
        <f t="shared" si="0"/>
        <v>25</v>
      </c>
      <c r="AA29" s="96">
        <f t="shared" si="38"/>
        <v>20.2</v>
      </c>
      <c r="AB29" s="103">
        <f t="shared" si="51"/>
        <v>18.159572809253756</v>
      </c>
      <c r="AC29" s="103">
        <f t="shared" si="51"/>
        <v>20.386581036900093</v>
      </c>
      <c r="AD29" s="103">
        <f t="shared" si="51"/>
        <v>17.046068695430588</v>
      </c>
      <c r="AE29" s="103">
        <f t="shared" si="51"/>
        <v>21.500085150723262</v>
      </c>
      <c r="AF29" s="103">
        <f t="shared" si="51"/>
        <v>15.932564581607419</v>
      </c>
      <c r="AG29" s="103">
        <f t="shared" si="51"/>
        <v>22.61358926454643</v>
      </c>
      <c r="AH29" s="103">
        <f t="shared" si="51"/>
        <v>19.273076923076925</v>
      </c>
      <c r="AI29" s="96">
        <f t="shared" si="20"/>
        <v>0.39999999999999858</v>
      </c>
      <c r="AJ29" s="103">
        <f t="shared" si="1"/>
        <v>1.1388349514563103</v>
      </c>
      <c r="AK29" s="103">
        <f t="shared" si="2"/>
        <v>3.7239902912621345</v>
      </c>
      <c r="AL29" s="103">
        <f t="shared" si="3"/>
        <v>2.8622718446601931</v>
      </c>
      <c r="AM29" s="103">
        <f t="shared" si="4"/>
        <v>2.0005533980582517</v>
      </c>
      <c r="AN29" s="103">
        <f t="shared" si="5"/>
        <v>22.302377893950709</v>
      </c>
      <c r="AO29" s="103">
        <f t="shared" si="6"/>
        <v>16.243775952203141</v>
      </c>
      <c r="AR29" s="143">
        <f t="shared" si="7"/>
        <v>1</v>
      </c>
      <c r="AS29" s="96">
        <f t="shared" si="8"/>
        <v>20.2</v>
      </c>
      <c r="AT29" s="144">
        <f t="shared" si="21"/>
        <v>0.39999999999999858</v>
      </c>
      <c r="AU29" s="143">
        <f t="shared" si="22"/>
        <v>0</v>
      </c>
      <c r="AV29" s="96" t="str">
        <f t="shared" si="23"/>
        <v/>
      </c>
      <c r="AW29" s="96" t="e">
        <f t="shared" si="36"/>
        <v>#N/A</v>
      </c>
      <c r="AX29" s="144" t="e">
        <f t="shared" si="24"/>
        <v>#N/A</v>
      </c>
      <c r="AY29" s="160">
        <f t="shared" si="10"/>
        <v>1</v>
      </c>
      <c r="AZ29" s="96" t="str">
        <f t="shared" si="42"/>
        <v/>
      </c>
      <c r="BA29" s="143">
        <f t="shared" si="25"/>
        <v>-1</v>
      </c>
      <c r="BB29" s="96" t="str">
        <f t="shared" si="46"/>
        <v/>
      </c>
      <c r="BC29" s="96" t="e">
        <f t="shared" si="26"/>
        <v>#N/A</v>
      </c>
      <c r="BD29" s="96" t="e">
        <f t="shared" si="27"/>
        <v>#N/A</v>
      </c>
      <c r="BE29" s="143">
        <f t="shared" si="28"/>
        <v>1</v>
      </c>
      <c r="BF29" s="96">
        <f t="shared" si="41"/>
        <v>0</v>
      </c>
      <c r="BG29" s="148" t="e">
        <f t="shared" si="29"/>
        <v>#N/A</v>
      </c>
      <c r="BH29" s="143">
        <f t="shared" si="30"/>
        <v>-1</v>
      </c>
      <c r="BI29" s="96">
        <f t="shared" si="43"/>
        <v>0</v>
      </c>
      <c r="BJ29" s="148" t="e">
        <f t="shared" si="31"/>
        <v>#N/A</v>
      </c>
      <c r="BK29" s="143">
        <f t="shared" si="32"/>
        <v>1</v>
      </c>
      <c r="BL29" s="96">
        <f t="shared" si="48"/>
        <v>0</v>
      </c>
      <c r="BM29" s="148" t="e">
        <f t="shared" si="33"/>
        <v>#N/A</v>
      </c>
      <c r="BN29" s="143">
        <f t="shared" si="34"/>
        <v>-1</v>
      </c>
      <c r="BO29" s="96">
        <f t="shared" si="49"/>
        <v>0</v>
      </c>
      <c r="BP29" s="148" t="e">
        <f>IF(SUM(BO29:BO42)&gt;0,#REF!,#N/A)</f>
        <v>#N/A</v>
      </c>
      <c r="BQ29" s="143">
        <f t="shared" si="11"/>
        <v>0</v>
      </c>
      <c r="BR29" s="96">
        <f t="shared" si="44"/>
        <v>0</v>
      </c>
      <c r="BS29" s="144" t="e">
        <f t="shared" si="12"/>
        <v>#N/A</v>
      </c>
      <c r="BT29" s="143">
        <f t="shared" si="13"/>
        <v>0</v>
      </c>
      <c r="BU29" s="96">
        <f t="shared" si="39"/>
        <v>0</v>
      </c>
      <c r="BV29" s="144" t="e">
        <f t="shared" si="40"/>
        <v>#N/A</v>
      </c>
      <c r="BW29" s="152">
        <f t="shared" si="15"/>
        <v>1</v>
      </c>
      <c r="BX29" s="96">
        <f t="shared" si="47"/>
        <v>0</v>
      </c>
      <c r="BY29" s="154" t="e">
        <f t="shared" si="16"/>
        <v>#N/A</v>
      </c>
      <c r="BZ29" s="152">
        <f t="shared" si="17"/>
        <v>0</v>
      </c>
      <c r="CA29" s="96">
        <f t="shared" si="50"/>
        <v>0</v>
      </c>
      <c r="CB29" s="155" t="e">
        <f t="shared" si="18"/>
        <v>#N/A</v>
      </c>
    </row>
    <row r="30" spans="2:80" s="97" customFormat="1" ht="15.75" thickBot="1" x14ac:dyDescent="0.3">
      <c r="B30" s="89">
        <v>26</v>
      </c>
      <c r="C30" s="99">
        <f>IF('Input and Diagram'!C30="","",'Input and Diagram'!C30)</f>
        <v>18.5</v>
      </c>
      <c r="D30" s="91"/>
      <c r="E30" s="89">
        <v>76</v>
      </c>
      <c r="F30" s="99">
        <f>IF('Input and Diagram'!F30="","",'Input and Diagram'!F30)</f>
        <v>19.5</v>
      </c>
      <c r="G30" s="100"/>
      <c r="H30" s="101">
        <v>126</v>
      </c>
      <c r="I30" s="99" t="str">
        <f>IF('Input and Diagram'!I30="","",'Input and Diagram'!I30)</f>
        <v/>
      </c>
      <c r="J30" s="100"/>
      <c r="K30" s="101">
        <v>176</v>
      </c>
      <c r="L30" s="99" t="str">
        <f>IF('Input and Diagram'!L30="","",'Input and Diagram'!L30)</f>
        <v/>
      </c>
      <c r="M30" s="92"/>
      <c r="N30" s="112">
        <f t="shared" si="35"/>
        <v>1.6999999999999993</v>
      </c>
      <c r="O30" s="92"/>
      <c r="P30" s="141" t="s">
        <v>37</v>
      </c>
      <c r="Q30" s="142">
        <f>Q27*3.27</f>
        <v>3.7239902912621345</v>
      </c>
      <c r="R30" s="92"/>
      <c r="S30" s="138">
        <v>6</v>
      </c>
      <c r="T30" s="139">
        <v>0.48299999999999998</v>
      </c>
      <c r="U30" s="139">
        <v>2.004</v>
      </c>
      <c r="V30" s="140">
        <v>2.5430000000000001</v>
      </c>
      <c r="W30" s="92"/>
      <c r="X30" s="92"/>
      <c r="Y30" s="102">
        <v>26</v>
      </c>
      <c r="Z30" s="102">
        <f t="shared" si="0"/>
        <v>26</v>
      </c>
      <c r="AA30" s="96">
        <f t="shared" si="38"/>
        <v>18.5</v>
      </c>
      <c r="AB30" s="103">
        <f t="shared" si="51"/>
        <v>18.159572809253756</v>
      </c>
      <c r="AC30" s="103">
        <f t="shared" si="51"/>
        <v>20.386581036900093</v>
      </c>
      <c r="AD30" s="103">
        <f t="shared" si="51"/>
        <v>17.046068695430588</v>
      </c>
      <c r="AE30" s="103">
        <f t="shared" si="51"/>
        <v>21.500085150723262</v>
      </c>
      <c r="AF30" s="103">
        <f t="shared" si="51"/>
        <v>15.932564581607419</v>
      </c>
      <c r="AG30" s="103">
        <f t="shared" si="51"/>
        <v>22.61358926454643</v>
      </c>
      <c r="AH30" s="103">
        <f t="shared" si="51"/>
        <v>19.273076923076925</v>
      </c>
      <c r="AI30" s="96">
        <f t="shared" si="20"/>
        <v>1.6999999999999993</v>
      </c>
      <c r="AJ30" s="103">
        <f t="shared" si="1"/>
        <v>1.1388349514563103</v>
      </c>
      <c r="AK30" s="103">
        <f t="shared" si="2"/>
        <v>3.7239902912621345</v>
      </c>
      <c r="AL30" s="103">
        <f t="shared" si="3"/>
        <v>2.8622718446601931</v>
      </c>
      <c r="AM30" s="103">
        <f t="shared" si="4"/>
        <v>2.0005533980582517</v>
      </c>
      <c r="AN30" s="103">
        <f t="shared" si="5"/>
        <v>22.302377893950709</v>
      </c>
      <c r="AO30" s="103">
        <f t="shared" si="6"/>
        <v>16.243775952203141</v>
      </c>
      <c r="AR30" s="143">
        <f t="shared" si="7"/>
        <v>1</v>
      </c>
      <c r="AS30" s="96">
        <f t="shared" si="8"/>
        <v>18.5</v>
      </c>
      <c r="AT30" s="144">
        <f t="shared" si="21"/>
        <v>1.6999999999999993</v>
      </c>
      <c r="AU30" s="143">
        <f t="shared" si="22"/>
        <v>0</v>
      </c>
      <c r="AV30" s="96" t="str">
        <f t="shared" si="23"/>
        <v/>
      </c>
      <c r="AW30" s="96" t="e">
        <f t="shared" si="36"/>
        <v>#N/A</v>
      </c>
      <c r="AX30" s="144" t="e">
        <f t="shared" si="24"/>
        <v>#N/A</v>
      </c>
      <c r="AY30" s="160">
        <f t="shared" si="10"/>
        <v>-1</v>
      </c>
      <c r="AZ30" s="96" t="str">
        <f t="shared" si="42"/>
        <v/>
      </c>
      <c r="BA30" s="143">
        <f t="shared" si="25"/>
        <v>1</v>
      </c>
      <c r="BB30" s="96" t="str">
        <f t="shared" si="46"/>
        <v/>
      </c>
      <c r="BC30" s="96" t="e">
        <f t="shared" si="26"/>
        <v>#N/A</v>
      </c>
      <c r="BD30" s="96" t="e">
        <f t="shared" si="27"/>
        <v>#N/A</v>
      </c>
      <c r="BE30" s="143">
        <f t="shared" si="28"/>
        <v>-1</v>
      </c>
      <c r="BF30" s="96">
        <f t="shared" si="41"/>
        <v>0</v>
      </c>
      <c r="BG30" s="148" t="e">
        <f t="shared" si="29"/>
        <v>#N/A</v>
      </c>
      <c r="BH30" s="143">
        <f t="shared" si="30"/>
        <v>1</v>
      </c>
      <c r="BI30" s="96">
        <f t="shared" si="43"/>
        <v>0</v>
      </c>
      <c r="BJ30" s="148" t="e">
        <f t="shared" si="31"/>
        <v>#N/A</v>
      </c>
      <c r="BK30" s="143">
        <f t="shared" si="32"/>
        <v>-1</v>
      </c>
      <c r="BL30" s="96">
        <f t="shared" si="48"/>
        <v>0</v>
      </c>
      <c r="BM30" s="148" t="e">
        <f t="shared" si="33"/>
        <v>#N/A</v>
      </c>
      <c r="BN30" s="143">
        <f t="shared" si="34"/>
        <v>1</v>
      </c>
      <c r="BO30" s="96">
        <f t="shared" si="49"/>
        <v>0</v>
      </c>
      <c r="BP30" s="148" t="e">
        <f>IF(SUM(BO30:BO43)&gt;0,#REF!,#N/A)</f>
        <v>#N/A</v>
      </c>
      <c r="BQ30" s="143">
        <f t="shared" si="11"/>
        <v>0</v>
      </c>
      <c r="BR30" s="96">
        <f t="shared" si="44"/>
        <v>0</v>
      </c>
      <c r="BS30" s="144" t="e">
        <f t="shared" si="12"/>
        <v>#N/A</v>
      </c>
      <c r="BT30" s="143">
        <f t="shared" si="13"/>
        <v>0</v>
      </c>
      <c r="BU30" s="96">
        <f t="shared" si="39"/>
        <v>0</v>
      </c>
      <c r="BV30" s="144" t="e">
        <f t="shared" si="40"/>
        <v>#N/A</v>
      </c>
      <c r="BW30" s="152">
        <f t="shared" si="15"/>
        <v>1</v>
      </c>
      <c r="BX30" s="96">
        <f t="shared" si="47"/>
        <v>0</v>
      </c>
      <c r="BY30" s="154" t="e">
        <f t="shared" si="16"/>
        <v>#N/A</v>
      </c>
      <c r="BZ30" s="152">
        <f t="shared" si="17"/>
        <v>0</v>
      </c>
      <c r="CA30" s="96">
        <f t="shared" si="50"/>
        <v>0</v>
      </c>
      <c r="CB30" s="155" t="e">
        <f t="shared" si="18"/>
        <v>#N/A</v>
      </c>
    </row>
    <row r="31" spans="2:80" s="97" customFormat="1" ht="12.75" x14ac:dyDescent="0.2">
      <c r="B31" s="89">
        <v>27</v>
      </c>
      <c r="C31" s="99">
        <f>IF('Input and Diagram'!C31="","",'Input and Diagram'!C31)</f>
        <v>18.5</v>
      </c>
      <c r="D31" s="91"/>
      <c r="E31" s="89">
        <v>77</v>
      </c>
      <c r="F31" s="99">
        <f>IF('Input and Diagram'!F31="","",'Input and Diagram'!F31)</f>
        <v>19.399999999999999</v>
      </c>
      <c r="G31" s="100"/>
      <c r="H31" s="101">
        <v>127</v>
      </c>
      <c r="I31" s="99" t="str">
        <f>IF('Input and Diagram'!I31="","",'Input and Diagram'!I31)</f>
        <v/>
      </c>
      <c r="J31" s="100"/>
      <c r="K31" s="101">
        <v>177</v>
      </c>
      <c r="L31" s="99" t="str">
        <f>IF('Input and Diagram'!L31="","",'Input and Diagram'!L31)</f>
        <v/>
      </c>
      <c r="M31" s="92"/>
      <c r="N31" s="112">
        <f t="shared" si="35"/>
        <v>0</v>
      </c>
      <c r="O31" s="92"/>
      <c r="P31" s="141" t="s">
        <v>63</v>
      </c>
      <c r="Q31" s="142">
        <f>(ObereKontrollgrenzeR-MittelwertderSpannweite)*2/3+MittelwertderSpannweite</f>
        <v>2.8622718446601931</v>
      </c>
      <c r="R31" s="92"/>
      <c r="S31" s="92"/>
      <c r="T31" s="92"/>
      <c r="U31" s="92"/>
      <c r="V31" s="92"/>
      <c r="W31" s="92"/>
      <c r="X31" s="92"/>
      <c r="Y31" s="102">
        <v>27</v>
      </c>
      <c r="Z31" s="102">
        <f t="shared" si="0"/>
        <v>27</v>
      </c>
      <c r="AA31" s="96">
        <f t="shared" si="38"/>
        <v>18.5</v>
      </c>
      <c r="AB31" s="103">
        <f t="shared" si="51"/>
        <v>18.159572809253756</v>
      </c>
      <c r="AC31" s="103">
        <f t="shared" si="51"/>
        <v>20.386581036900093</v>
      </c>
      <c r="AD31" s="103">
        <f t="shared" si="51"/>
        <v>17.046068695430588</v>
      </c>
      <c r="AE31" s="103">
        <f t="shared" si="51"/>
        <v>21.500085150723262</v>
      </c>
      <c r="AF31" s="103">
        <f t="shared" si="51"/>
        <v>15.932564581607419</v>
      </c>
      <c r="AG31" s="103">
        <f t="shared" si="51"/>
        <v>22.61358926454643</v>
      </c>
      <c r="AH31" s="103">
        <f t="shared" si="51"/>
        <v>19.273076923076925</v>
      </c>
      <c r="AI31" s="96">
        <f t="shared" si="20"/>
        <v>0</v>
      </c>
      <c r="AJ31" s="103">
        <f t="shared" si="1"/>
        <v>1.1388349514563103</v>
      </c>
      <c r="AK31" s="103">
        <f t="shared" si="2"/>
        <v>3.7239902912621345</v>
      </c>
      <c r="AL31" s="103">
        <f t="shared" si="3"/>
        <v>2.8622718446601931</v>
      </c>
      <c r="AM31" s="103">
        <f t="shared" si="4"/>
        <v>2.0005533980582517</v>
      </c>
      <c r="AN31" s="103">
        <f t="shared" si="5"/>
        <v>22.302377893950709</v>
      </c>
      <c r="AO31" s="103">
        <f t="shared" si="6"/>
        <v>16.243775952203141</v>
      </c>
      <c r="AR31" s="143">
        <f t="shared" si="7"/>
        <v>1</v>
      </c>
      <c r="AS31" s="96">
        <f t="shared" si="8"/>
        <v>18.5</v>
      </c>
      <c r="AT31" s="144">
        <f t="shared" si="21"/>
        <v>0</v>
      </c>
      <c r="AU31" s="143">
        <f t="shared" si="22"/>
        <v>0</v>
      </c>
      <c r="AV31" s="96" t="str">
        <f t="shared" si="23"/>
        <v/>
      </c>
      <c r="AW31" s="96" t="e">
        <f t="shared" si="36"/>
        <v>#N/A</v>
      </c>
      <c r="AX31" s="144" t="e">
        <f t="shared" si="24"/>
        <v>#N/A</v>
      </c>
      <c r="AY31" s="160">
        <f t="shared" si="10"/>
        <v>-1</v>
      </c>
      <c r="AZ31" s="96" t="str">
        <f t="shared" si="42"/>
        <v/>
      </c>
      <c r="BA31" s="143">
        <f t="shared" si="25"/>
        <v>-1</v>
      </c>
      <c r="BB31" s="96" t="str">
        <f t="shared" si="46"/>
        <v/>
      </c>
      <c r="BC31" s="96" t="e">
        <f t="shared" si="26"/>
        <v>#N/A</v>
      </c>
      <c r="BD31" s="96" t="e">
        <f t="shared" si="27"/>
        <v>#N/A</v>
      </c>
      <c r="BE31" s="143">
        <f t="shared" si="28"/>
        <v>0</v>
      </c>
      <c r="BF31" s="96">
        <f t="shared" si="41"/>
        <v>0</v>
      </c>
      <c r="BG31" s="148" t="e">
        <f t="shared" si="29"/>
        <v>#N/A</v>
      </c>
      <c r="BH31" s="143">
        <f t="shared" si="30"/>
        <v>-1</v>
      </c>
      <c r="BI31" s="96">
        <f t="shared" si="43"/>
        <v>0</v>
      </c>
      <c r="BJ31" s="148" t="e">
        <f t="shared" si="31"/>
        <v>#N/A</v>
      </c>
      <c r="BK31" s="143">
        <f t="shared" si="32"/>
        <v>0</v>
      </c>
      <c r="BL31" s="96">
        <f t="shared" si="48"/>
        <v>0</v>
      </c>
      <c r="BM31" s="148" t="e">
        <f t="shared" si="33"/>
        <v>#N/A</v>
      </c>
      <c r="BN31" s="143">
        <f t="shared" si="34"/>
        <v>-1</v>
      </c>
      <c r="BO31" s="96">
        <f t="shared" si="49"/>
        <v>0</v>
      </c>
      <c r="BP31" s="148" t="e">
        <f>IF(SUM(BO31:BO44)&gt;0,#REF!,#N/A)</f>
        <v>#N/A</v>
      </c>
      <c r="BQ31" s="143">
        <f t="shared" si="11"/>
        <v>0</v>
      </c>
      <c r="BR31" s="96">
        <f t="shared" si="44"/>
        <v>0</v>
      </c>
      <c r="BS31" s="144" t="e">
        <f t="shared" si="12"/>
        <v>#N/A</v>
      </c>
      <c r="BT31" s="143">
        <f t="shared" si="13"/>
        <v>0</v>
      </c>
      <c r="BU31" s="96">
        <f t="shared" si="39"/>
        <v>0</v>
      </c>
      <c r="BV31" s="144" t="e">
        <f t="shared" si="40"/>
        <v>#N/A</v>
      </c>
      <c r="BW31" s="152">
        <f t="shared" si="15"/>
        <v>1</v>
      </c>
      <c r="BX31" s="96">
        <f t="shared" si="47"/>
        <v>0</v>
      </c>
      <c r="BY31" s="154" t="e">
        <f t="shared" si="16"/>
        <v>#N/A</v>
      </c>
      <c r="BZ31" s="152">
        <f t="shared" si="17"/>
        <v>0</v>
      </c>
      <c r="CA31" s="96">
        <f t="shared" si="50"/>
        <v>0</v>
      </c>
      <c r="CB31" s="155" t="e">
        <f t="shared" si="18"/>
        <v>#N/A</v>
      </c>
    </row>
    <row r="32" spans="2:80" s="97" customFormat="1" ht="12.75" x14ac:dyDescent="0.2">
      <c r="B32" s="89">
        <v>28</v>
      </c>
      <c r="C32" s="99">
        <f>IF('Input and Diagram'!C32="","",'Input and Diagram'!C32)</f>
        <v>18</v>
      </c>
      <c r="D32" s="91"/>
      <c r="E32" s="89">
        <v>78</v>
      </c>
      <c r="F32" s="99">
        <f>IF('Input and Diagram'!F32="","",'Input and Diagram'!F32)</f>
        <v>18.5</v>
      </c>
      <c r="G32" s="100"/>
      <c r="H32" s="101">
        <v>128</v>
      </c>
      <c r="I32" s="99" t="str">
        <f>IF('Input and Diagram'!I32="","",'Input and Diagram'!I32)</f>
        <v/>
      </c>
      <c r="J32" s="100"/>
      <c r="K32" s="101">
        <v>178</v>
      </c>
      <c r="L32" s="99" t="str">
        <f>IF('Input and Diagram'!L32="","",'Input and Diagram'!L32)</f>
        <v/>
      </c>
      <c r="M32" s="92"/>
      <c r="N32" s="112">
        <f t="shared" si="35"/>
        <v>0.5</v>
      </c>
      <c r="O32" s="92"/>
      <c r="P32" s="141" t="s">
        <v>64</v>
      </c>
      <c r="Q32" s="142">
        <f>(ObereKontrollgrenzeR-MittelwertderSpannweite)*1/3+MittelwertderSpannweite</f>
        <v>2.0005533980582517</v>
      </c>
      <c r="R32" s="92"/>
      <c r="S32" s="92"/>
      <c r="T32" s="92"/>
      <c r="U32" s="92"/>
      <c r="V32" s="92"/>
      <c r="W32" s="92"/>
      <c r="X32" s="92"/>
      <c r="Y32" s="102">
        <v>28</v>
      </c>
      <c r="Z32" s="102">
        <f t="shared" si="0"/>
        <v>28</v>
      </c>
      <c r="AA32" s="96">
        <f t="shared" si="38"/>
        <v>18</v>
      </c>
      <c r="AB32" s="103">
        <f t="shared" si="51"/>
        <v>18.159572809253756</v>
      </c>
      <c r="AC32" s="103">
        <f t="shared" si="51"/>
        <v>20.386581036900093</v>
      </c>
      <c r="AD32" s="103">
        <f t="shared" si="51"/>
        <v>17.046068695430588</v>
      </c>
      <c r="AE32" s="103">
        <f t="shared" si="51"/>
        <v>21.500085150723262</v>
      </c>
      <c r="AF32" s="103">
        <f t="shared" si="51"/>
        <v>15.932564581607419</v>
      </c>
      <c r="AG32" s="103">
        <f t="shared" si="51"/>
        <v>22.61358926454643</v>
      </c>
      <c r="AH32" s="103">
        <f t="shared" si="51"/>
        <v>19.273076923076925</v>
      </c>
      <c r="AI32" s="96">
        <f t="shared" si="20"/>
        <v>0.5</v>
      </c>
      <c r="AJ32" s="103">
        <f t="shared" si="1"/>
        <v>1.1388349514563103</v>
      </c>
      <c r="AK32" s="103">
        <f t="shared" si="2"/>
        <v>3.7239902912621345</v>
      </c>
      <c r="AL32" s="103">
        <f t="shared" si="3"/>
        <v>2.8622718446601931</v>
      </c>
      <c r="AM32" s="103">
        <f t="shared" si="4"/>
        <v>2.0005533980582517</v>
      </c>
      <c r="AN32" s="103">
        <f t="shared" si="5"/>
        <v>22.302377893950709</v>
      </c>
      <c r="AO32" s="103">
        <f t="shared" si="6"/>
        <v>16.243775952203141</v>
      </c>
      <c r="AR32" s="143">
        <f t="shared" si="7"/>
        <v>1</v>
      </c>
      <c r="AS32" s="96">
        <f t="shared" si="8"/>
        <v>18</v>
      </c>
      <c r="AT32" s="144">
        <f t="shared" si="21"/>
        <v>0.5</v>
      </c>
      <c r="AU32" s="143">
        <f t="shared" si="22"/>
        <v>0</v>
      </c>
      <c r="AV32" s="96" t="str">
        <f t="shared" si="23"/>
        <v/>
      </c>
      <c r="AW32" s="96" t="e">
        <f t="shared" si="36"/>
        <v>#N/A</v>
      </c>
      <c r="AX32" s="144" t="e">
        <f t="shared" si="24"/>
        <v>#N/A</v>
      </c>
      <c r="AY32" s="160">
        <f t="shared" si="10"/>
        <v>-1</v>
      </c>
      <c r="AZ32" s="96" t="str">
        <f t="shared" si="42"/>
        <v/>
      </c>
      <c r="BA32" s="143">
        <f t="shared" si="25"/>
        <v>-1</v>
      </c>
      <c r="BB32" s="96" t="str">
        <f t="shared" si="46"/>
        <v/>
      </c>
      <c r="BC32" s="96" t="e">
        <f t="shared" si="26"/>
        <v>#N/A</v>
      </c>
      <c r="BD32" s="96" t="e">
        <f t="shared" si="27"/>
        <v>#N/A</v>
      </c>
      <c r="BE32" s="143">
        <f t="shared" si="28"/>
        <v>-1</v>
      </c>
      <c r="BF32" s="96">
        <f t="shared" si="41"/>
        <v>0</v>
      </c>
      <c r="BG32" s="148" t="e">
        <f t="shared" si="29"/>
        <v>#N/A</v>
      </c>
      <c r="BH32" s="143">
        <f t="shared" si="30"/>
        <v>1</v>
      </c>
      <c r="BI32" s="96">
        <f t="shared" si="43"/>
        <v>0</v>
      </c>
      <c r="BJ32" s="148" t="e">
        <f t="shared" si="31"/>
        <v>#N/A</v>
      </c>
      <c r="BK32" s="143">
        <f t="shared" si="32"/>
        <v>-1</v>
      </c>
      <c r="BL32" s="96">
        <f t="shared" si="48"/>
        <v>0</v>
      </c>
      <c r="BM32" s="148" t="e">
        <f t="shared" si="33"/>
        <v>#N/A</v>
      </c>
      <c r="BN32" s="143">
        <f t="shared" si="34"/>
        <v>1</v>
      </c>
      <c r="BO32" s="96">
        <f t="shared" si="49"/>
        <v>0</v>
      </c>
      <c r="BP32" s="148" t="e">
        <f>IF(SUM(BO32:BO45)&gt;0,#REF!,#N/A)</f>
        <v>#N/A</v>
      </c>
      <c r="BQ32" s="143">
        <f t="shared" si="11"/>
        <v>0</v>
      </c>
      <c r="BR32" s="96">
        <f t="shared" si="44"/>
        <v>0</v>
      </c>
      <c r="BS32" s="144" t="e">
        <f t="shared" si="12"/>
        <v>#N/A</v>
      </c>
      <c r="BT32" s="143">
        <f t="shared" si="13"/>
        <v>-1</v>
      </c>
      <c r="BU32" s="96">
        <f t="shared" si="39"/>
        <v>0</v>
      </c>
      <c r="BV32" s="144" t="e">
        <f t="shared" si="40"/>
        <v>#N/A</v>
      </c>
      <c r="BW32" s="152">
        <f t="shared" si="15"/>
        <v>0</v>
      </c>
      <c r="BX32" s="96">
        <f t="shared" si="47"/>
        <v>0</v>
      </c>
      <c r="BY32" s="154" t="e">
        <f t="shared" si="16"/>
        <v>#N/A</v>
      </c>
      <c r="BZ32" s="152">
        <f t="shared" si="17"/>
        <v>1</v>
      </c>
      <c r="CA32" s="96">
        <f t="shared" si="50"/>
        <v>0</v>
      </c>
      <c r="CB32" s="155" t="e">
        <f t="shared" si="18"/>
        <v>#N/A</v>
      </c>
    </row>
    <row r="33" spans="2:80" s="97" customFormat="1" ht="12.75" x14ac:dyDescent="0.2">
      <c r="B33" s="89">
        <v>29</v>
      </c>
      <c r="C33" s="99">
        <f>IF('Input and Diagram'!C33="","",'Input and Diagram'!C33)</f>
        <v>20.9</v>
      </c>
      <c r="D33" s="91"/>
      <c r="E33" s="89">
        <v>79</v>
      </c>
      <c r="F33" s="99">
        <f>IF('Input and Diagram'!F33="","",'Input and Diagram'!F33)</f>
        <v>19</v>
      </c>
      <c r="G33" s="100"/>
      <c r="H33" s="101">
        <v>129</v>
      </c>
      <c r="I33" s="99" t="str">
        <f>IF('Input and Diagram'!I33="","",'Input and Diagram'!I33)</f>
        <v/>
      </c>
      <c r="J33" s="100"/>
      <c r="K33" s="101">
        <v>179</v>
      </c>
      <c r="L33" s="99" t="str">
        <f>IF('Input and Diagram'!L33="","",'Input and Diagram'!L33)</f>
        <v/>
      </c>
      <c r="M33" s="92"/>
      <c r="N33" s="112">
        <f t="shared" si="35"/>
        <v>2.8999999999999986</v>
      </c>
      <c r="O33" s="92"/>
      <c r="R33" s="92"/>
      <c r="S33" s="92"/>
      <c r="T33" s="92"/>
      <c r="U33" s="92"/>
      <c r="V33" s="92"/>
      <c r="W33" s="92"/>
      <c r="X33" s="92"/>
      <c r="Y33" s="102">
        <v>29</v>
      </c>
      <c r="Z33" s="102">
        <f t="shared" si="0"/>
        <v>29</v>
      </c>
      <c r="AA33" s="96">
        <f t="shared" si="38"/>
        <v>20.9</v>
      </c>
      <c r="AB33" s="103">
        <f t="shared" si="51"/>
        <v>18.159572809253756</v>
      </c>
      <c r="AC33" s="103">
        <f t="shared" si="51"/>
        <v>20.386581036900093</v>
      </c>
      <c r="AD33" s="103">
        <f t="shared" si="51"/>
        <v>17.046068695430588</v>
      </c>
      <c r="AE33" s="103">
        <f t="shared" si="51"/>
        <v>21.500085150723262</v>
      </c>
      <c r="AF33" s="103">
        <f t="shared" si="51"/>
        <v>15.932564581607419</v>
      </c>
      <c r="AG33" s="103">
        <f t="shared" si="51"/>
        <v>22.61358926454643</v>
      </c>
      <c r="AH33" s="103">
        <f t="shared" si="51"/>
        <v>19.273076923076925</v>
      </c>
      <c r="AI33" s="96">
        <f t="shared" si="20"/>
        <v>2.8999999999999986</v>
      </c>
      <c r="AJ33" s="103">
        <f t="shared" si="1"/>
        <v>1.1388349514563103</v>
      </c>
      <c r="AK33" s="103">
        <f t="shared" si="2"/>
        <v>3.7239902912621345</v>
      </c>
      <c r="AL33" s="103">
        <f t="shared" si="3"/>
        <v>2.8622718446601931</v>
      </c>
      <c r="AM33" s="103">
        <f t="shared" si="4"/>
        <v>2.0005533980582517</v>
      </c>
      <c r="AN33" s="103">
        <f t="shared" si="5"/>
        <v>22.302377893950709</v>
      </c>
      <c r="AO33" s="103">
        <f t="shared" si="6"/>
        <v>16.243775952203141</v>
      </c>
      <c r="AR33" s="143">
        <f t="shared" si="7"/>
        <v>1</v>
      </c>
      <c r="AS33" s="96">
        <f t="shared" si="8"/>
        <v>20.9</v>
      </c>
      <c r="AT33" s="144">
        <f t="shared" si="21"/>
        <v>2.8999999999999986</v>
      </c>
      <c r="AU33" s="143">
        <f t="shared" si="22"/>
        <v>0</v>
      </c>
      <c r="AV33" s="96" t="str">
        <f t="shared" si="23"/>
        <v/>
      </c>
      <c r="AW33" s="96" t="e">
        <f t="shared" si="36"/>
        <v>#N/A</v>
      </c>
      <c r="AX33" s="144" t="e">
        <f t="shared" si="24"/>
        <v>#N/A</v>
      </c>
      <c r="AY33" s="160">
        <f t="shared" si="10"/>
        <v>1</v>
      </c>
      <c r="AZ33" s="96" t="str">
        <f t="shared" si="42"/>
        <v/>
      </c>
      <c r="BA33" s="143">
        <f t="shared" si="25"/>
        <v>1</v>
      </c>
      <c r="BB33" s="96" t="str">
        <f t="shared" si="46"/>
        <v/>
      </c>
      <c r="BC33" s="96" t="e">
        <f t="shared" si="26"/>
        <v>#N/A</v>
      </c>
      <c r="BD33" s="96" t="e">
        <f t="shared" si="27"/>
        <v>#N/A</v>
      </c>
      <c r="BE33" s="143">
        <f t="shared" si="28"/>
        <v>1</v>
      </c>
      <c r="BF33" s="96">
        <f t="shared" si="41"/>
        <v>0</v>
      </c>
      <c r="BG33" s="148" t="e">
        <f t="shared" si="29"/>
        <v>#N/A</v>
      </c>
      <c r="BH33" s="143">
        <f t="shared" si="30"/>
        <v>1</v>
      </c>
      <c r="BI33" s="96">
        <f t="shared" si="43"/>
        <v>0</v>
      </c>
      <c r="BJ33" s="148" t="e">
        <f t="shared" si="31"/>
        <v>#N/A</v>
      </c>
      <c r="BK33" s="143">
        <f t="shared" si="32"/>
        <v>1</v>
      </c>
      <c r="BL33" s="96">
        <f t="shared" si="48"/>
        <v>0</v>
      </c>
      <c r="BM33" s="148" t="e">
        <f t="shared" si="33"/>
        <v>#N/A</v>
      </c>
      <c r="BN33" s="143">
        <f t="shared" si="34"/>
        <v>1</v>
      </c>
      <c r="BO33" s="96">
        <f t="shared" si="49"/>
        <v>0</v>
      </c>
      <c r="BP33" s="148" t="e">
        <f>IF(SUM(BO33:BO46)&gt;0,#REF!,#N/A)</f>
        <v>#N/A</v>
      </c>
      <c r="BQ33" s="143">
        <f t="shared" si="11"/>
        <v>0</v>
      </c>
      <c r="BR33" s="96">
        <f t="shared" si="44"/>
        <v>0</v>
      </c>
      <c r="BS33" s="144" t="e">
        <f t="shared" si="12"/>
        <v>#N/A</v>
      </c>
      <c r="BT33" s="143">
        <f t="shared" si="13"/>
        <v>1</v>
      </c>
      <c r="BU33" s="96">
        <f t="shared" si="39"/>
        <v>0</v>
      </c>
      <c r="BV33" s="144" t="e">
        <f t="shared" si="40"/>
        <v>#N/A</v>
      </c>
      <c r="BW33" s="152">
        <f t="shared" si="15"/>
        <v>0</v>
      </c>
      <c r="BX33" s="96">
        <f t="shared" si="47"/>
        <v>0</v>
      </c>
      <c r="BY33" s="154" t="e">
        <f t="shared" si="16"/>
        <v>#N/A</v>
      </c>
      <c r="BZ33" s="152">
        <f t="shared" si="17"/>
        <v>1</v>
      </c>
      <c r="CA33" s="96">
        <f t="shared" si="50"/>
        <v>0</v>
      </c>
      <c r="CB33" s="155" t="e">
        <f t="shared" si="18"/>
        <v>#N/A</v>
      </c>
    </row>
    <row r="34" spans="2:80" s="97" customFormat="1" ht="12.75" x14ac:dyDescent="0.2">
      <c r="B34" s="89">
        <v>30</v>
      </c>
      <c r="C34" s="99">
        <f>IF('Input and Diagram'!C34="","",'Input and Diagram'!C34)</f>
        <v>18.100000000000001</v>
      </c>
      <c r="D34" s="91"/>
      <c r="E34" s="89">
        <v>80</v>
      </c>
      <c r="F34" s="99">
        <f>IF('Input and Diagram'!F34="","",'Input and Diagram'!F34)</f>
        <v>19.3</v>
      </c>
      <c r="G34" s="100"/>
      <c r="H34" s="101">
        <v>130</v>
      </c>
      <c r="I34" s="99" t="str">
        <f>IF('Input and Diagram'!I34="","",'Input and Diagram'!I34)</f>
        <v/>
      </c>
      <c r="J34" s="100"/>
      <c r="K34" s="101">
        <v>180</v>
      </c>
      <c r="L34" s="99" t="str">
        <f>IF('Input and Diagram'!L34="","",'Input and Diagram'!L34)</f>
        <v/>
      </c>
      <c r="M34" s="92"/>
      <c r="N34" s="112">
        <f t="shared" si="35"/>
        <v>2.7999999999999972</v>
      </c>
      <c r="O34" s="92"/>
      <c r="R34" s="92"/>
      <c r="S34" s="92"/>
      <c r="T34" s="92"/>
      <c r="U34" s="92"/>
      <c r="V34" s="92"/>
      <c r="W34" s="92"/>
      <c r="X34" s="92"/>
      <c r="Y34" s="102">
        <v>30</v>
      </c>
      <c r="Z34" s="102">
        <f t="shared" si="0"/>
        <v>30</v>
      </c>
      <c r="AA34" s="96">
        <f t="shared" si="38"/>
        <v>18.100000000000001</v>
      </c>
      <c r="AB34" s="103">
        <f t="shared" si="51"/>
        <v>18.159572809253756</v>
      </c>
      <c r="AC34" s="103">
        <f t="shared" si="51"/>
        <v>20.386581036900093</v>
      </c>
      <c r="AD34" s="103">
        <f t="shared" si="51"/>
        <v>17.046068695430588</v>
      </c>
      <c r="AE34" s="103">
        <f t="shared" si="51"/>
        <v>21.500085150723262</v>
      </c>
      <c r="AF34" s="103">
        <f t="shared" si="51"/>
        <v>15.932564581607419</v>
      </c>
      <c r="AG34" s="103">
        <f t="shared" si="51"/>
        <v>22.61358926454643</v>
      </c>
      <c r="AH34" s="103">
        <f t="shared" si="51"/>
        <v>19.273076923076925</v>
      </c>
      <c r="AI34" s="96">
        <f t="shared" si="20"/>
        <v>2.7999999999999972</v>
      </c>
      <c r="AJ34" s="103">
        <f t="shared" si="1"/>
        <v>1.1388349514563103</v>
      </c>
      <c r="AK34" s="103">
        <f t="shared" si="2"/>
        <v>3.7239902912621345</v>
      </c>
      <c r="AL34" s="103">
        <f t="shared" si="3"/>
        <v>2.8622718446601931</v>
      </c>
      <c r="AM34" s="103">
        <f t="shared" si="4"/>
        <v>2.0005533980582517</v>
      </c>
      <c r="AN34" s="103">
        <f t="shared" si="5"/>
        <v>22.302377893950709</v>
      </c>
      <c r="AO34" s="103">
        <f t="shared" si="6"/>
        <v>16.243775952203141</v>
      </c>
      <c r="AR34" s="143">
        <f t="shared" si="7"/>
        <v>1</v>
      </c>
      <c r="AS34" s="96">
        <f t="shared" si="8"/>
        <v>18.100000000000001</v>
      </c>
      <c r="AT34" s="144">
        <f t="shared" si="21"/>
        <v>2.7999999999999972</v>
      </c>
      <c r="AU34" s="143">
        <f t="shared" si="22"/>
        <v>0</v>
      </c>
      <c r="AV34" s="96" t="str">
        <f t="shared" si="23"/>
        <v/>
      </c>
      <c r="AW34" s="96" t="e">
        <f t="shared" si="36"/>
        <v>#N/A</v>
      </c>
      <c r="AX34" s="144" t="e">
        <f t="shared" si="24"/>
        <v>#N/A</v>
      </c>
      <c r="AY34" s="160">
        <f t="shared" si="10"/>
        <v>-1</v>
      </c>
      <c r="AZ34" s="96" t="str">
        <f t="shared" si="42"/>
        <v/>
      </c>
      <c r="BA34" s="143">
        <f t="shared" si="25"/>
        <v>1</v>
      </c>
      <c r="BB34" s="96" t="str">
        <f t="shared" si="46"/>
        <v/>
      </c>
      <c r="BC34" s="96" t="e">
        <f t="shared" si="26"/>
        <v>#N/A</v>
      </c>
      <c r="BD34" s="96" t="e">
        <f t="shared" si="27"/>
        <v>#N/A</v>
      </c>
      <c r="BE34" s="143">
        <f t="shared" si="28"/>
        <v>-1</v>
      </c>
      <c r="BF34" s="96">
        <f t="shared" si="41"/>
        <v>0</v>
      </c>
      <c r="BG34" s="148" t="e">
        <f t="shared" si="29"/>
        <v>#N/A</v>
      </c>
      <c r="BH34" s="143">
        <f t="shared" si="30"/>
        <v>-1</v>
      </c>
      <c r="BI34" s="96">
        <f t="shared" si="43"/>
        <v>0</v>
      </c>
      <c r="BJ34" s="148" t="e">
        <f t="shared" si="31"/>
        <v>#N/A</v>
      </c>
      <c r="BK34" s="143">
        <f t="shared" si="32"/>
        <v>-1</v>
      </c>
      <c r="BL34" s="96">
        <f t="shared" si="48"/>
        <v>0</v>
      </c>
      <c r="BM34" s="148" t="e">
        <f t="shared" si="33"/>
        <v>#N/A</v>
      </c>
      <c r="BN34" s="143">
        <f t="shared" si="34"/>
        <v>-1</v>
      </c>
      <c r="BO34" s="96">
        <f t="shared" si="49"/>
        <v>0</v>
      </c>
      <c r="BP34" s="148" t="e">
        <f>IF(SUM(BO34:BO47)&gt;0,#REF!,#N/A)</f>
        <v>#N/A</v>
      </c>
      <c r="BQ34" s="143">
        <f t="shared" si="11"/>
        <v>0</v>
      </c>
      <c r="BR34" s="96">
        <f t="shared" si="44"/>
        <v>0</v>
      </c>
      <c r="BS34" s="144" t="e">
        <f t="shared" si="12"/>
        <v>#N/A</v>
      </c>
      <c r="BT34" s="143">
        <f t="shared" si="13"/>
        <v>-1</v>
      </c>
      <c r="BU34" s="96">
        <f t="shared" si="39"/>
        <v>0</v>
      </c>
      <c r="BV34" s="144" t="e">
        <f t="shared" si="40"/>
        <v>#N/A</v>
      </c>
      <c r="BW34" s="152">
        <f t="shared" si="15"/>
        <v>0</v>
      </c>
      <c r="BX34" s="96">
        <f t="shared" si="47"/>
        <v>0</v>
      </c>
      <c r="BY34" s="154" t="e">
        <f t="shared" si="16"/>
        <v>#N/A</v>
      </c>
      <c r="BZ34" s="152">
        <f t="shared" si="17"/>
        <v>1</v>
      </c>
      <c r="CA34" s="96">
        <f t="shared" si="50"/>
        <v>0</v>
      </c>
      <c r="CB34" s="155" t="e">
        <f t="shared" si="18"/>
        <v>#N/A</v>
      </c>
    </row>
    <row r="35" spans="2:80" s="97" customFormat="1" ht="12.75" x14ac:dyDescent="0.2">
      <c r="B35" s="89">
        <v>31</v>
      </c>
      <c r="C35" s="99">
        <f>IF('Input and Diagram'!C35="","",'Input and Diagram'!C35)</f>
        <v>19.399999999999999</v>
      </c>
      <c r="D35" s="91"/>
      <c r="E35" s="89">
        <v>81</v>
      </c>
      <c r="F35" s="99">
        <f>IF('Input and Diagram'!F35="","",'Input and Diagram'!F35)</f>
        <v>19.2</v>
      </c>
      <c r="G35" s="100"/>
      <c r="H35" s="101">
        <v>131</v>
      </c>
      <c r="I35" s="99" t="str">
        <f>IF('Input and Diagram'!I35="","",'Input and Diagram'!I35)</f>
        <v/>
      </c>
      <c r="J35" s="100"/>
      <c r="K35" s="101">
        <v>181</v>
      </c>
      <c r="L35" s="99" t="str">
        <f>IF('Input and Diagram'!L35="","",'Input and Diagram'!L35)</f>
        <v/>
      </c>
      <c r="M35" s="92"/>
      <c r="N35" s="112">
        <f t="shared" si="35"/>
        <v>1.2999999999999972</v>
      </c>
      <c r="O35" s="92"/>
      <c r="R35" s="92"/>
      <c r="S35" s="92"/>
      <c r="T35" s="92"/>
      <c r="U35" s="92"/>
      <c r="V35" s="92"/>
      <c r="W35" s="92"/>
      <c r="X35" s="92"/>
      <c r="Y35" s="102">
        <v>31</v>
      </c>
      <c r="Z35" s="102">
        <f t="shared" si="0"/>
        <v>31</v>
      </c>
      <c r="AA35" s="96">
        <f t="shared" si="38"/>
        <v>19.399999999999999</v>
      </c>
      <c r="AB35" s="103">
        <f t="shared" si="51"/>
        <v>18.159572809253756</v>
      </c>
      <c r="AC35" s="103">
        <f t="shared" si="51"/>
        <v>20.386581036900093</v>
      </c>
      <c r="AD35" s="103">
        <f t="shared" si="51"/>
        <v>17.046068695430588</v>
      </c>
      <c r="AE35" s="103">
        <f t="shared" si="51"/>
        <v>21.500085150723262</v>
      </c>
      <c r="AF35" s="103">
        <f t="shared" si="51"/>
        <v>15.932564581607419</v>
      </c>
      <c r="AG35" s="103">
        <f t="shared" si="51"/>
        <v>22.61358926454643</v>
      </c>
      <c r="AH35" s="103">
        <f t="shared" si="51"/>
        <v>19.273076923076925</v>
      </c>
      <c r="AI35" s="96">
        <f t="shared" si="20"/>
        <v>1.2999999999999972</v>
      </c>
      <c r="AJ35" s="103">
        <f t="shared" si="1"/>
        <v>1.1388349514563103</v>
      </c>
      <c r="AK35" s="103">
        <f t="shared" si="2"/>
        <v>3.7239902912621345</v>
      </c>
      <c r="AL35" s="103">
        <f t="shared" si="3"/>
        <v>2.8622718446601931</v>
      </c>
      <c r="AM35" s="103">
        <f t="shared" si="4"/>
        <v>2.0005533980582517</v>
      </c>
      <c r="AN35" s="103">
        <f t="shared" si="5"/>
        <v>22.302377893950709</v>
      </c>
      <c r="AO35" s="103">
        <f t="shared" si="6"/>
        <v>16.243775952203141</v>
      </c>
      <c r="AR35" s="143">
        <f t="shared" si="7"/>
        <v>1</v>
      </c>
      <c r="AS35" s="96">
        <f t="shared" si="8"/>
        <v>19.399999999999999</v>
      </c>
      <c r="AT35" s="144">
        <f t="shared" si="21"/>
        <v>1.2999999999999972</v>
      </c>
      <c r="AU35" s="143">
        <f t="shared" si="22"/>
        <v>0</v>
      </c>
      <c r="AV35" s="96" t="str">
        <f t="shared" si="23"/>
        <v/>
      </c>
      <c r="AW35" s="96" t="e">
        <f t="shared" si="36"/>
        <v>#N/A</v>
      </c>
      <c r="AX35" s="144" t="e">
        <f t="shared" si="24"/>
        <v>#N/A</v>
      </c>
      <c r="AY35" s="160">
        <f t="shared" si="10"/>
        <v>1</v>
      </c>
      <c r="AZ35" s="96" t="str">
        <f t="shared" si="42"/>
        <v/>
      </c>
      <c r="BA35" s="143">
        <f t="shared" si="25"/>
        <v>1</v>
      </c>
      <c r="BB35" s="96" t="str">
        <f t="shared" si="46"/>
        <v/>
      </c>
      <c r="BC35" s="96" t="e">
        <f t="shared" si="26"/>
        <v>#N/A</v>
      </c>
      <c r="BD35" s="96" t="e">
        <f t="shared" si="27"/>
        <v>#N/A</v>
      </c>
      <c r="BE35" s="143">
        <f t="shared" si="28"/>
        <v>1</v>
      </c>
      <c r="BF35" s="96">
        <f t="shared" si="41"/>
        <v>0</v>
      </c>
      <c r="BG35" s="148" t="e">
        <f t="shared" si="29"/>
        <v>#N/A</v>
      </c>
      <c r="BH35" s="143">
        <f t="shared" si="30"/>
        <v>-1</v>
      </c>
      <c r="BI35" s="96">
        <f t="shared" si="43"/>
        <v>0</v>
      </c>
      <c r="BJ35" s="148" t="e">
        <f t="shared" si="31"/>
        <v>#N/A</v>
      </c>
      <c r="BK35" s="143">
        <f t="shared" si="32"/>
        <v>1</v>
      </c>
      <c r="BL35" s="96">
        <f t="shared" si="48"/>
        <v>0</v>
      </c>
      <c r="BM35" s="148" t="e">
        <f t="shared" si="33"/>
        <v>#N/A</v>
      </c>
      <c r="BN35" s="143">
        <f t="shared" si="34"/>
        <v>-1</v>
      </c>
      <c r="BO35" s="96">
        <f t="shared" si="49"/>
        <v>0</v>
      </c>
      <c r="BP35" s="148" t="e">
        <f>IF(SUM(BO35:BO48)&gt;0,#REF!,#N/A)</f>
        <v>#N/A</v>
      </c>
      <c r="BQ35" s="143">
        <f t="shared" si="11"/>
        <v>0</v>
      </c>
      <c r="BR35" s="96">
        <f t="shared" si="44"/>
        <v>0</v>
      </c>
      <c r="BS35" s="144" t="e">
        <f t="shared" si="12"/>
        <v>#N/A</v>
      </c>
      <c r="BT35" s="143">
        <f t="shared" si="13"/>
        <v>0</v>
      </c>
      <c r="BU35" s="96">
        <f t="shared" si="39"/>
        <v>0</v>
      </c>
      <c r="BV35" s="144" t="e">
        <f t="shared" si="40"/>
        <v>#N/A</v>
      </c>
      <c r="BW35" s="152">
        <f t="shared" si="15"/>
        <v>1</v>
      </c>
      <c r="BX35" s="96">
        <f t="shared" si="47"/>
        <v>0</v>
      </c>
      <c r="BY35" s="154" t="e">
        <f t="shared" si="16"/>
        <v>#N/A</v>
      </c>
      <c r="BZ35" s="152">
        <f t="shared" si="17"/>
        <v>0</v>
      </c>
      <c r="CA35" s="96">
        <f t="shared" si="50"/>
        <v>0</v>
      </c>
      <c r="CB35" s="155" t="e">
        <f t="shared" si="18"/>
        <v>#N/A</v>
      </c>
    </row>
    <row r="36" spans="2:80" s="97" customFormat="1" ht="12.75" x14ac:dyDescent="0.2">
      <c r="B36" s="89">
        <v>32</v>
      </c>
      <c r="C36" s="99">
        <f>IF('Input and Diagram'!C36="","",'Input and Diagram'!C36)</f>
        <v>20.5</v>
      </c>
      <c r="D36" s="91"/>
      <c r="E36" s="89">
        <v>82</v>
      </c>
      <c r="F36" s="99">
        <f>IF('Input and Diagram'!F36="","",'Input and Diagram'!F36)</f>
        <v>20</v>
      </c>
      <c r="G36" s="100"/>
      <c r="H36" s="101">
        <v>132</v>
      </c>
      <c r="I36" s="99" t="str">
        <f>IF('Input and Diagram'!I36="","",'Input and Diagram'!I36)</f>
        <v/>
      </c>
      <c r="J36" s="100"/>
      <c r="K36" s="101">
        <v>182</v>
      </c>
      <c r="L36" s="99" t="str">
        <f>IF('Input and Diagram'!L36="","",'Input and Diagram'!L36)</f>
        <v/>
      </c>
      <c r="M36" s="92"/>
      <c r="N36" s="112">
        <f t="shared" si="35"/>
        <v>1.1000000000000014</v>
      </c>
      <c r="O36" s="92"/>
      <c r="R36" s="92"/>
      <c r="S36" s="92"/>
      <c r="T36" s="92"/>
      <c r="U36" s="92"/>
      <c r="V36" s="92"/>
      <c r="W36" s="92"/>
      <c r="X36" s="92"/>
      <c r="Y36" s="102">
        <v>32</v>
      </c>
      <c r="Z36" s="102">
        <f t="shared" si="0"/>
        <v>32</v>
      </c>
      <c r="AA36" s="96">
        <f t="shared" si="38"/>
        <v>20.5</v>
      </c>
      <c r="AB36" s="103">
        <f t="shared" si="51"/>
        <v>18.159572809253756</v>
      </c>
      <c r="AC36" s="103">
        <f t="shared" si="51"/>
        <v>20.386581036900093</v>
      </c>
      <c r="AD36" s="103">
        <f t="shared" si="51"/>
        <v>17.046068695430588</v>
      </c>
      <c r="AE36" s="103">
        <f t="shared" si="51"/>
        <v>21.500085150723262</v>
      </c>
      <c r="AF36" s="103">
        <f t="shared" si="51"/>
        <v>15.932564581607419</v>
      </c>
      <c r="AG36" s="103">
        <f t="shared" si="51"/>
        <v>22.61358926454643</v>
      </c>
      <c r="AH36" s="103">
        <f t="shared" si="51"/>
        <v>19.273076923076925</v>
      </c>
      <c r="AI36" s="96">
        <f t="shared" si="20"/>
        <v>1.1000000000000014</v>
      </c>
      <c r="AJ36" s="103">
        <f t="shared" si="1"/>
        <v>1.1388349514563103</v>
      </c>
      <c r="AK36" s="103">
        <f t="shared" si="2"/>
        <v>3.7239902912621345</v>
      </c>
      <c r="AL36" s="103">
        <f t="shared" si="3"/>
        <v>2.8622718446601931</v>
      </c>
      <c r="AM36" s="103">
        <f t="shared" si="4"/>
        <v>2.0005533980582517</v>
      </c>
      <c r="AN36" s="103">
        <f t="shared" si="5"/>
        <v>22.302377893950709</v>
      </c>
      <c r="AO36" s="103">
        <f t="shared" si="6"/>
        <v>16.243775952203141</v>
      </c>
      <c r="AR36" s="143">
        <f t="shared" si="7"/>
        <v>1</v>
      </c>
      <c r="AS36" s="96">
        <f t="shared" si="8"/>
        <v>20.5</v>
      </c>
      <c r="AT36" s="144">
        <f t="shared" si="21"/>
        <v>1.1000000000000014</v>
      </c>
      <c r="AU36" s="143">
        <f t="shared" si="22"/>
        <v>0</v>
      </c>
      <c r="AV36" s="96" t="str">
        <f t="shared" si="23"/>
        <v/>
      </c>
      <c r="AW36" s="96" t="e">
        <f t="shared" si="36"/>
        <v>#N/A</v>
      </c>
      <c r="AX36" s="144" t="e">
        <f t="shared" si="24"/>
        <v>#N/A</v>
      </c>
      <c r="AY36" s="160">
        <f t="shared" si="10"/>
        <v>1</v>
      </c>
      <c r="AZ36" s="96" t="str">
        <f t="shared" si="42"/>
        <v/>
      </c>
      <c r="BA36" s="143">
        <f t="shared" si="25"/>
        <v>-1</v>
      </c>
      <c r="BB36" s="96" t="str">
        <f t="shared" si="46"/>
        <v/>
      </c>
      <c r="BC36" s="96" t="e">
        <f t="shared" si="26"/>
        <v>#N/A</v>
      </c>
      <c r="BD36" s="96" t="e">
        <f t="shared" si="27"/>
        <v>#N/A</v>
      </c>
      <c r="BE36" s="143">
        <f t="shared" si="28"/>
        <v>1</v>
      </c>
      <c r="BF36" s="96">
        <f t="shared" si="41"/>
        <v>0</v>
      </c>
      <c r="BG36" s="148" t="e">
        <f t="shared" si="29"/>
        <v>#N/A</v>
      </c>
      <c r="BH36" s="143">
        <f t="shared" si="30"/>
        <v>-1</v>
      </c>
      <c r="BI36" s="96">
        <f t="shared" si="43"/>
        <v>0</v>
      </c>
      <c r="BJ36" s="148" t="e">
        <f t="shared" si="31"/>
        <v>#N/A</v>
      </c>
      <c r="BK36" s="143">
        <f t="shared" si="32"/>
        <v>1</v>
      </c>
      <c r="BL36" s="96">
        <f t="shared" si="48"/>
        <v>0</v>
      </c>
      <c r="BM36" s="148">
        <f t="shared" si="33"/>
        <v>20.5</v>
      </c>
      <c r="BN36" s="143">
        <f t="shared" si="34"/>
        <v>-1</v>
      </c>
      <c r="BO36" s="96">
        <f t="shared" si="49"/>
        <v>0</v>
      </c>
      <c r="BP36" s="148" t="e">
        <f>IF(SUM(BO36:BO49)&gt;0,#REF!,#N/A)</f>
        <v>#N/A</v>
      </c>
      <c r="BQ36" s="143">
        <f t="shared" si="11"/>
        <v>0</v>
      </c>
      <c r="BR36" s="96">
        <f t="shared" si="44"/>
        <v>0</v>
      </c>
      <c r="BS36" s="144" t="e">
        <f t="shared" si="12"/>
        <v>#N/A</v>
      </c>
      <c r="BT36" s="143">
        <f t="shared" si="13"/>
        <v>1</v>
      </c>
      <c r="BU36" s="96">
        <f t="shared" si="39"/>
        <v>0</v>
      </c>
      <c r="BV36" s="144" t="e">
        <f t="shared" si="40"/>
        <v>#N/A</v>
      </c>
      <c r="BW36" s="152">
        <f t="shared" si="15"/>
        <v>0</v>
      </c>
      <c r="BX36" s="96">
        <f t="shared" si="47"/>
        <v>0</v>
      </c>
      <c r="BY36" s="154" t="e">
        <f t="shared" si="16"/>
        <v>#N/A</v>
      </c>
      <c r="BZ36" s="152">
        <f t="shared" si="17"/>
        <v>1</v>
      </c>
      <c r="CA36" s="96">
        <f t="shared" ref="CA36:CA83" si="52">IF(SUM(BZ29:BZ36)=8,1,0)</f>
        <v>0</v>
      </c>
      <c r="CB36" s="155" t="e">
        <f t="shared" si="18"/>
        <v>#N/A</v>
      </c>
    </row>
    <row r="37" spans="2:80" s="97" customFormat="1" ht="12.75" x14ac:dyDescent="0.2">
      <c r="B37" s="89">
        <v>33</v>
      </c>
      <c r="C37" s="99">
        <f>IF('Input and Diagram'!C37="","",'Input and Diagram'!C37)</f>
        <v>18.8</v>
      </c>
      <c r="D37" s="91"/>
      <c r="E37" s="89">
        <v>83</v>
      </c>
      <c r="F37" s="99">
        <f>IF('Input and Diagram'!F37="","",'Input and Diagram'!F37)</f>
        <v>20.5</v>
      </c>
      <c r="G37" s="100"/>
      <c r="H37" s="101">
        <v>133</v>
      </c>
      <c r="I37" s="99" t="str">
        <f>IF('Input and Diagram'!I37="","",'Input and Diagram'!I37)</f>
        <v/>
      </c>
      <c r="J37" s="100"/>
      <c r="K37" s="101">
        <v>183</v>
      </c>
      <c r="L37" s="99" t="str">
        <f>IF('Input and Diagram'!L37="","",'Input and Diagram'!L37)</f>
        <v/>
      </c>
      <c r="M37" s="92"/>
      <c r="N37" s="112">
        <f t="shared" si="35"/>
        <v>1.6999999999999993</v>
      </c>
      <c r="O37" s="92"/>
      <c r="R37" s="92"/>
      <c r="W37" s="92"/>
      <c r="X37" s="92"/>
      <c r="Y37" s="102">
        <v>33</v>
      </c>
      <c r="Z37" s="102">
        <f t="shared" ref="Z37:Z68" si="53">IF((Anzahl&gt;Y37),Y37,Anzahl)</f>
        <v>33</v>
      </c>
      <c r="AA37" s="96">
        <f t="shared" si="38"/>
        <v>18.8</v>
      </c>
      <c r="AB37" s="103">
        <f t="shared" si="51"/>
        <v>18.159572809253756</v>
      </c>
      <c r="AC37" s="103">
        <f t="shared" si="51"/>
        <v>20.386581036900093</v>
      </c>
      <c r="AD37" s="103">
        <f t="shared" si="51"/>
        <v>17.046068695430588</v>
      </c>
      <c r="AE37" s="103">
        <f t="shared" si="51"/>
        <v>21.500085150723262</v>
      </c>
      <c r="AF37" s="103">
        <f t="shared" si="51"/>
        <v>15.932564581607419</v>
      </c>
      <c r="AG37" s="103">
        <f t="shared" si="51"/>
        <v>22.61358926454643</v>
      </c>
      <c r="AH37" s="103">
        <f t="shared" si="51"/>
        <v>19.273076923076925</v>
      </c>
      <c r="AI37" s="96">
        <f t="shared" si="20"/>
        <v>1.6999999999999993</v>
      </c>
      <c r="AJ37" s="103">
        <f t="shared" ref="AJ37:AJ68" si="54">MittelwertderSpannweite</f>
        <v>1.1388349514563103</v>
      </c>
      <c r="AK37" s="103">
        <f t="shared" ref="AK37:AK68" si="55">ObereKontrollgrenzeR</f>
        <v>3.7239902912621345</v>
      </c>
      <c r="AL37" s="103">
        <f t="shared" ref="AL37:AL68" si="56">ZweiDrittelUCLR</f>
        <v>2.8622718446601931</v>
      </c>
      <c r="AM37" s="103">
        <f t="shared" ref="AM37:AM68" si="57">EinDrittelUCLR</f>
        <v>2.0005533980582517</v>
      </c>
      <c r="AN37" s="103">
        <f t="shared" ref="AN37:AN68" si="58">ObereKontrollgrenzeX</f>
        <v>22.302377893950709</v>
      </c>
      <c r="AO37" s="103">
        <f t="shared" ref="AO37:AO68" si="59">UntereKontrollgrenzeX</f>
        <v>16.243775952203141</v>
      </c>
      <c r="AR37" s="143">
        <f t="shared" ref="AR37:AR68" si="60">IF(C37="",0,1)</f>
        <v>1</v>
      </c>
      <c r="AS37" s="96">
        <f t="shared" ref="AS37:AS68" si="61">AA37</f>
        <v>18.8</v>
      </c>
      <c r="AT37" s="144">
        <f t="shared" si="21"/>
        <v>1.6999999999999993</v>
      </c>
      <c r="AU37" s="143">
        <f t="shared" si="22"/>
        <v>0</v>
      </c>
      <c r="AV37" s="96" t="str">
        <f t="shared" si="23"/>
        <v/>
      </c>
      <c r="AW37" s="96" t="e">
        <f t="shared" si="36"/>
        <v>#N/A</v>
      </c>
      <c r="AX37" s="144" t="e">
        <f t="shared" si="24"/>
        <v>#N/A</v>
      </c>
      <c r="AY37" s="160">
        <f t="shared" ref="AY37:AY68" si="62">IF(AR37=1,IF(AS37&gt;Mittelwert,1,IF(AS37=Mittelwert,0,-1)),0)</f>
        <v>-1</v>
      </c>
      <c r="AZ37" s="96" t="str">
        <f t="shared" si="42"/>
        <v/>
      </c>
      <c r="BA37" s="143">
        <f t="shared" si="25"/>
        <v>1</v>
      </c>
      <c r="BB37" s="96" t="str">
        <f t="shared" si="46"/>
        <v/>
      </c>
      <c r="BC37" s="96" t="e">
        <f t="shared" si="26"/>
        <v>#N/A</v>
      </c>
      <c r="BD37" s="96">
        <f t="shared" si="27"/>
        <v>1.6999999999999993</v>
      </c>
      <c r="BE37" s="143">
        <f t="shared" si="28"/>
        <v>-1</v>
      </c>
      <c r="BF37" s="96">
        <f t="shared" si="41"/>
        <v>0</v>
      </c>
      <c r="BG37" s="148" t="e">
        <f t="shared" si="29"/>
        <v>#N/A</v>
      </c>
      <c r="BH37" s="143">
        <f t="shared" si="30"/>
        <v>1</v>
      </c>
      <c r="BI37" s="96">
        <f t="shared" si="43"/>
        <v>0</v>
      </c>
      <c r="BJ37" s="148" t="e">
        <f t="shared" si="31"/>
        <v>#N/A</v>
      </c>
      <c r="BK37" s="143">
        <f t="shared" si="32"/>
        <v>-1</v>
      </c>
      <c r="BL37" s="96">
        <f t="shared" si="48"/>
        <v>0</v>
      </c>
      <c r="BM37" s="148">
        <f t="shared" si="33"/>
        <v>18.8</v>
      </c>
      <c r="BN37" s="143">
        <f t="shared" si="34"/>
        <v>1</v>
      </c>
      <c r="BO37" s="96">
        <f t="shared" si="49"/>
        <v>0</v>
      </c>
      <c r="BP37" s="148" t="e">
        <f>IF(SUM(BO37:BO50)&gt;0,#REF!,#N/A)</f>
        <v>#N/A</v>
      </c>
      <c r="BQ37" s="143">
        <f t="shared" ref="BQ37:BQ68" si="63">IF(AS37&gt;ZweiSigmaplus,1,IF(AS37&lt;ZweiSigmaminus,-1,0))</f>
        <v>0</v>
      </c>
      <c r="BR37" s="96">
        <f t="shared" si="44"/>
        <v>0</v>
      </c>
      <c r="BS37" s="144" t="e">
        <f t="shared" si="12"/>
        <v>#N/A</v>
      </c>
      <c r="BT37" s="143">
        <f t="shared" ref="BT37:BT68" si="64">IF(AS37&gt;einsigmaplus,1,IF(AS37&lt;einsigmaminus,-1,0))</f>
        <v>0</v>
      </c>
      <c r="BU37" s="96">
        <f t="shared" si="39"/>
        <v>0</v>
      </c>
      <c r="BV37" s="144" t="e">
        <f t="shared" si="40"/>
        <v>#N/A</v>
      </c>
      <c r="BW37" s="152">
        <f t="shared" ref="BW37:BW68" si="65">IF(AR37=1,IF(AND(AS37&gt;einsigmaminus,AS37&lt;einsigmaplus),1,0),0)</f>
        <v>1</v>
      </c>
      <c r="BX37" s="96">
        <f t="shared" si="47"/>
        <v>0</v>
      </c>
      <c r="BY37" s="154" t="e">
        <f t="shared" ref="BY37:BY68" si="66">IF(AND(BW37=1,SUM(BX37:BX51)&gt;0),AS37,#N/A)</f>
        <v>#N/A</v>
      </c>
      <c r="BZ37" s="152">
        <f t="shared" ref="BZ37:BZ68" si="67">IF(AR37=1,IF(OR(AS37&gt;einsigmaplus,AS37&lt;einsigmaminus),1,0),0)</f>
        <v>0</v>
      </c>
      <c r="CA37" s="96">
        <f t="shared" si="52"/>
        <v>0</v>
      </c>
      <c r="CB37" s="155" t="e">
        <f t="shared" si="18"/>
        <v>#N/A</v>
      </c>
    </row>
    <row r="38" spans="2:80" s="97" customFormat="1" ht="12.75" x14ac:dyDescent="0.2">
      <c r="B38" s="89">
        <v>34</v>
      </c>
      <c r="C38" s="99">
        <f>IF('Input and Diagram'!C38="","",'Input and Diagram'!C38)</f>
        <v>20.2</v>
      </c>
      <c r="D38" s="91"/>
      <c r="E38" s="89">
        <v>84</v>
      </c>
      <c r="F38" s="99">
        <f>IF('Input and Diagram'!F38="","",'Input and Diagram'!F38)</f>
        <v>20.5</v>
      </c>
      <c r="G38" s="100"/>
      <c r="H38" s="101">
        <v>134</v>
      </c>
      <c r="I38" s="99" t="str">
        <f>IF('Input and Diagram'!I38="","",'Input and Diagram'!I38)</f>
        <v/>
      </c>
      <c r="J38" s="100"/>
      <c r="K38" s="101">
        <v>184</v>
      </c>
      <c r="L38" s="99" t="str">
        <f>IF('Input and Diagram'!L38="","",'Input and Diagram'!L38)</f>
        <v/>
      </c>
      <c r="M38" s="92"/>
      <c r="N38" s="112">
        <f t="shared" si="35"/>
        <v>1.3999999999999986</v>
      </c>
      <c r="O38" s="92"/>
      <c r="R38" s="92"/>
      <c r="W38" s="92"/>
      <c r="X38" s="92"/>
      <c r="Y38" s="102">
        <v>34</v>
      </c>
      <c r="Z38" s="102">
        <f t="shared" si="53"/>
        <v>34</v>
      </c>
      <c r="AA38" s="96">
        <f t="shared" si="38"/>
        <v>20.2</v>
      </c>
      <c r="AB38" s="103">
        <f t="shared" ref="AB38:AH53" si="68">AB37</f>
        <v>18.159572809253756</v>
      </c>
      <c r="AC38" s="103">
        <f t="shared" si="68"/>
        <v>20.386581036900093</v>
      </c>
      <c r="AD38" s="103">
        <f t="shared" si="68"/>
        <v>17.046068695430588</v>
      </c>
      <c r="AE38" s="103">
        <f t="shared" si="68"/>
        <v>21.500085150723262</v>
      </c>
      <c r="AF38" s="103">
        <f t="shared" si="68"/>
        <v>15.932564581607419</v>
      </c>
      <c r="AG38" s="103">
        <f t="shared" si="68"/>
        <v>22.61358926454643</v>
      </c>
      <c r="AH38" s="103">
        <f t="shared" si="68"/>
        <v>19.273076923076925</v>
      </c>
      <c r="AI38" s="96">
        <f t="shared" ref="AI38:AI69" si="69">IF(C38&lt;&gt;"",N38,AI37)</f>
        <v>1.3999999999999986</v>
      </c>
      <c r="AJ38" s="103">
        <f t="shared" si="54"/>
        <v>1.1388349514563103</v>
      </c>
      <c r="AK38" s="103">
        <f t="shared" si="55"/>
        <v>3.7239902912621345</v>
      </c>
      <c r="AL38" s="103">
        <f t="shared" si="56"/>
        <v>2.8622718446601931</v>
      </c>
      <c r="AM38" s="103">
        <f t="shared" si="57"/>
        <v>2.0005533980582517</v>
      </c>
      <c r="AN38" s="103">
        <f t="shared" si="58"/>
        <v>22.302377893950709</v>
      </c>
      <c r="AO38" s="103">
        <f t="shared" si="59"/>
        <v>16.243775952203141</v>
      </c>
      <c r="AR38" s="143">
        <f t="shared" si="60"/>
        <v>1</v>
      </c>
      <c r="AS38" s="96">
        <f t="shared" si="61"/>
        <v>20.2</v>
      </c>
      <c r="AT38" s="144">
        <f t="shared" ref="AT38:AT69" si="70">AI38</f>
        <v>1.3999999999999986</v>
      </c>
      <c r="AU38" s="143">
        <f t="shared" ref="AU38:AU69" si="71">IF(OR(AS38&gt;ObereKontrollgrenzeX,AS38&lt;UntereKontrollgrenzeX),1,0)</f>
        <v>0</v>
      </c>
      <c r="AV38" s="96" t="str">
        <f t="shared" ref="AV38:AV69" si="72">IF(AT38&gt;ObereKontrollgrenzeR,1,"")</f>
        <v/>
      </c>
      <c r="AW38" s="96" t="e">
        <f t="shared" si="36"/>
        <v>#N/A</v>
      </c>
      <c r="AX38" s="144" t="e">
        <f t="shared" ref="AX38:AX69" si="73">IF(AV38="",#N/A,AT38)</f>
        <v>#N/A</v>
      </c>
      <c r="AY38" s="160">
        <f t="shared" si="62"/>
        <v>1</v>
      </c>
      <c r="AZ38" s="96" t="str">
        <f t="shared" si="42"/>
        <v/>
      </c>
      <c r="BA38" s="143">
        <f t="shared" ref="BA38:BA69" si="74">IF(AR38=1,IF(AT38&gt;MittelwertderSpannweite,1,IF(AT38=MittelwertderSpannweite,0,-1)),0)</f>
        <v>1</v>
      </c>
      <c r="BB38" s="96" t="str">
        <f t="shared" si="46"/>
        <v/>
      </c>
      <c r="BC38" s="96" t="e">
        <f t="shared" ref="BC38:BC69" si="75">IF(SUM(AZ38:AZ46)&gt;0,AS38,#N/A)</f>
        <v>#N/A</v>
      </c>
      <c r="BD38" s="96">
        <f t="shared" ref="BD38:BD69" si="76">IF(SUM(BB38:BB46)&gt;0,AT38,#N/A)</f>
        <v>1.3999999999999986</v>
      </c>
      <c r="BE38" s="143">
        <f t="shared" ref="BE38:BE69" si="77">IF(AS38&gt;AS37,1,IF(AS38&lt;AS37,-1,0))</f>
        <v>1</v>
      </c>
      <c r="BF38" s="96">
        <f t="shared" si="41"/>
        <v>0</v>
      </c>
      <c r="BG38" s="148" t="e">
        <f t="shared" ref="BG38:BG69" si="78">IF(SUM(BF38:BF43)&gt;0,AS38,#N/A)</f>
        <v>#N/A</v>
      </c>
      <c r="BH38" s="143">
        <f t="shared" ref="BH38:BH69" si="79">IF(AT38&gt;AT37,1,IF(AT38&lt;AT37,-1,0))</f>
        <v>-1</v>
      </c>
      <c r="BI38" s="96">
        <f t="shared" si="43"/>
        <v>0</v>
      </c>
      <c r="BJ38" s="148" t="e">
        <f t="shared" ref="BJ38:BJ69" si="80">IF(SUM(BI38:BI43)&gt;0,AT38,#N/A)</f>
        <v>#N/A</v>
      </c>
      <c r="BK38" s="143">
        <f t="shared" ref="BK38:BK69" si="81">IF(AS38&gt;AS37,1,IF(AS38&lt;AS37,-1,0))</f>
        <v>1</v>
      </c>
      <c r="BL38" s="96">
        <f t="shared" si="48"/>
        <v>0</v>
      </c>
      <c r="BM38" s="148">
        <f t="shared" ref="BM38:BM69" si="82">IF(SUM(BL38:BL51)&gt;0,AS38,#N/A)</f>
        <v>20.2</v>
      </c>
      <c r="BN38" s="143">
        <f t="shared" ref="BN38:BN69" si="83">IF(AT38&gt;AT37,1,IF(AT38&lt;AT37,-1,0))</f>
        <v>-1</v>
      </c>
      <c r="BO38" s="96">
        <f t="shared" si="49"/>
        <v>0</v>
      </c>
      <c r="BP38" s="148" t="e">
        <f>IF(SUM(BO38:BO51)&gt;0,#REF!,#N/A)</f>
        <v>#N/A</v>
      </c>
      <c r="BQ38" s="143">
        <f t="shared" si="63"/>
        <v>0</v>
      </c>
      <c r="BR38" s="96">
        <f t="shared" si="44"/>
        <v>0</v>
      </c>
      <c r="BS38" s="144" t="e">
        <f t="shared" si="12"/>
        <v>#N/A</v>
      </c>
      <c r="BT38" s="143">
        <f t="shared" si="64"/>
        <v>0</v>
      </c>
      <c r="BU38" s="96">
        <f t="shared" si="39"/>
        <v>0</v>
      </c>
      <c r="BV38" s="144" t="e">
        <f t="shared" si="40"/>
        <v>#N/A</v>
      </c>
      <c r="BW38" s="152">
        <f t="shared" si="65"/>
        <v>1</v>
      </c>
      <c r="BX38" s="96">
        <f t="shared" si="47"/>
        <v>0</v>
      </c>
      <c r="BY38" s="154" t="e">
        <f t="shared" si="66"/>
        <v>#N/A</v>
      </c>
      <c r="BZ38" s="152">
        <f t="shared" si="67"/>
        <v>0</v>
      </c>
      <c r="CA38" s="96">
        <f t="shared" si="52"/>
        <v>0</v>
      </c>
      <c r="CB38" s="155" t="e">
        <f t="shared" si="18"/>
        <v>#N/A</v>
      </c>
    </row>
    <row r="39" spans="2:80" s="97" customFormat="1" ht="12.75" x14ac:dyDescent="0.2">
      <c r="B39" s="89">
        <v>35</v>
      </c>
      <c r="C39" s="99">
        <f>IF('Input and Diagram'!C39="","",'Input and Diagram'!C39)</f>
        <v>18.8</v>
      </c>
      <c r="D39" s="91"/>
      <c r="E39" s="89">
        <v>85</v>
      </c>
      <c r="F39" s="99">
        <f>IF('Input and Diagram'!F39="","",'Input and Diagram'!F39)</f>
        <v>19.8</v>
      </c>
      <c r="G39" s="100"/>
      <c r="H39" s="101">
        <v>135</v>
      </c>
      <c r="I39" s="99" t="str">
        <f>IF('Input and Diagram'!I39="","",'Input and Diagram'!I39)</f>
        <v/>
      </c>
      <c r="J39" s="100"/>
      <c r="K39" s="101">
        <v>185</v>
      </c>
      <c r="L39" s="99" t="str">
        <f>IF('Input and Diagram'!L39="","",'Input and Diagram'!L39)</f>
        <v/>
      </c>
      <c r="M39" s="92"/>
      <c r="N39" s="112">
        <f t="shared" si="35"/>
        <v>1.3999999999999986</v>
      </c>
      <c r="O39" s="92"/>
      <c r="R39" s="92"/>
      <c r="W39" s="92"/>
      <c r="X39" s="92"/>
      <c r="Y39" s="102">
        <v>35</v>
      </c>
      <c r="Z39" s="102">
        <f t="shared" si="53"/>
        <v>35</v>
      </c>
      <c r="AA39" s="96">
        <f t="shared" si="38"/>
        <v>18.8</v>
      </c>
      <c r="AB39" s="103">
        <f t="shared" si="68"/>
        <v>18.159572809253756</v>
      </c>
      <c r="AC39" s="103">
        <f t="shared" si="68"/>
        <v>20.386581036900093</v>
      </c>
      <c r="AD39" s="103">
        <f t="shared" si="68"/>
        <v>17.046068695430588</v>
      </c>
      <c r="AE39" s="103">
        <f t="shared" si="68"/>
        <v>21.500085150723262</v>
      </c>
      <c r="AF39" s="103">
        <f t="shared" si="68"/>
        <v>15.932564581607419</v>
      </c>
      <c r="AG39" s="103">
        <f t="shared" si="68"/>
        <v>22.61358926454643</v>
      </c>
      <c r="AH39" s="103">
        <f t="shared" si="68"/>
        <v>19.273076923076925</v>
      </c>
      <c r="AI39" s="96">
        <f t="shared" si="69"/>
        <v>1.3999999999999986</v>
      </c>
      <c r="AJ39" s="103">
        <f t="shared" si="54"/>
        <v>1.1388349514563103</v>
      </c>
      <c r="AK39" s="103">
        <f t="shared" si="55"/>
        <v>3.7239902912621345</v>
      </c>
      <c r="AL39" s="103">
        <f t="shared" si="56"/>
        <v>2.8622718446601931</v>
      </c>
      <c r="AM39" s="103">
        <f t="shared" si="57"/>
        <v>2.0005533980582517</v>
      </c>
      <c r="AN39" s="103">
        <f t="shared" si="58"/>
        <v>22.302377893950709</v>
      </c>
      <c r="AO39" s="103">
        <f t="shared" si="59"/>
        <v>16.243775952203141</v>
      </c>
      <c r="AR39" s="143">
        <f t="shared" si="60"/>
        <v>1</v>
      </c>
      <c r="AS39" s="96">
        <f t="shared" si="61"/>
        <v>18.8</v>
      </c>
      <c r="AT39" s="144">
        <f t="shared" si="70"/>
        <v>1.3999999999999986</v>
      </c>
      <c r="AU39" s="143">
        <f t="shared" si="71"/>
        <v>0</v>
      </c>
      <c r="AV39" s="96" t="str">
        <f t="shared" si="72"/>
        <v/>
      </c>
      <c r="AW39" s="96" t="e">
        <f t="shared" si="36"/>
        <v>#N/A</v>
      </c>
      <c r="AX39" s="144" t="e">
        <f t="shared" si="73"/>
        <v>#N/A</v>
      </c>
      <c r="AY39" s="160">
        <f t="shared" si="62"/>
        <v>-1</v>
      </c>
      <c r="AZ39" s="96" t="str">
        <f t="shared" si="42"/>
        <v/>
      </c>
      <c r="BA39" s="143">
        <f t="shared" si="74"/>
        <v>1</v>
      </c>
      <c r="BB39" s="96" t="str">
        <f t="shared" si="46"/>
        <v/>
      </c>
      <c r="BC39" s="96" t="e">
        <f t="shared" si="75"/>
        <v>#N/A</v>
      </c>
      <c r="BD39" s="96">
        <f t="shared" si="76"/>
        <v>1.3999999999999986</v>
      </c>
      <c r="BE39" s="143">
        <f t="shared" si="77"/>
        <v>-1</v>
      </c>
      <c r="BF39" s="96">
        <f t="shared" si="41"/>
        <v>0</v>
      </c>
      <c r="BG39" s="148" t="e">
        <f t="shared" si="78"/>
        <v>#N/A</v>
      </c>
      <c r="BH39" s="143">
        <f t="shared" si="79"/>
        <v>0</v>
      </c>
      <c r="BI39" s="96">
        <f t="shared" si="43"/>
        <v>0</v>
      </c>
      <c r="BJ39" s="148" t="e">
        <f t="shared" si="80"/>
        <v>#N/A</v>
      </c>
      <c r="BK39" s="143">
        <f t="shared" si="81"/>
        <v>-1</v>
      </c>
      <c r="BL39" s="96">
        <f t="shared" si="48"/>
        <v>0</v>
      </c>
      <c r="BM39" s="148">
        <f t="shared" si="82"/>
        <v>18.8</v>
      </c>
      <c r="BN39" s="143">
        <f t="shared" si="83"/>
        <v>0</v>
      </c>
      <c r="BO39" s="96">
        <f t="shared" si="49"/>
        <v>0</v>
      </c>
      <c r="BP39" s="148" t="e">
        <f>IF(SUM(BO39:BO52)&gt;0,#REF!,#N/A)</f>
        <v>#N/A</v>
      </c>
      <c r="BQ39" s="143">
        <f t="shared" si="63"/>
        <v>0</v>
      </c>
      <c r="BR39" s="96">
        <f t="shared" si="44"/>
        <v>0</v>
      </c>
      <c r="BS39" s="144" t="e">
        <f t="shared" si="12"/>
        <v>#N/A</v>
      </c>
      <c r="BT39" s="143">
        <f t="shared" si="64"/>
        <v>0</v>
      </c>
      <c r="BU39" s="96">
        <f t="shared" si="39"/>
        <v>0</v>
      </c>
      <c r="BV39" s="144" t="e">
        <f t="shared" si="40"/>
        <v>#N/A</v>
      </c>
      <c r="BW39" s="152">
        <f t="shared" si="65"/>
        <v>1</v>
      </c>
      <c r="BX39" s="96">
        <f t="shared" si="47"/>
        <v>0</v>
      </c>
      <c r="BY39" s="154" t="e">
        <f t="shared" si="66"/>
        <v>#N/A</v>
      </c>
      <c r="BZ39" s="152">
        <f t="shared" si="67"/>
        <v>0</v>
      </c>
      <c r="CA39" s="96">
        <f t="shared" si="52"/>
        <v>0</v>
      </c>
      <c r="CB39" s="155" t="e">
        <f t="shared" si="18"/>
        <v>#N/A</v>
      </c>
    </row>
    <row r="40" spans="2:80" s="97" customFormat="1" ht="12.75" x14ac:dyDescent="0.2">
      <c r="B40" s="89">
        <v>36</v>
      </c>
      <c r="C40" s="99">
        <f>IF('Input and Diagram'!C40="","",'Input and Diagram'!C40)</f>
        <v>20.2</v>
      </c>
      <c r="D40" s="91"/>
      <c r="E40" s="89">
        <v>86</v>
      </c>
      <c r="F40" s="99">
        <f>IF('Input and Diagram'!F40="","",'Input and Diagram'!F40)</f>
        <v>19.2</v>
      </c>
      <c r="G40" s="100"/>
      <c r="H40" s="101">
        <v>136</v>
      </c>
      <c r="I40" s="99" t="str">
        <f>IF('Input and Diagram'!I40="","",'Input and Diagram'!I40)</f>
        <v/>
      </c>
      <c r="J40" s="100"/>
      <c r="K40" s="101">
        <v>186</v>
      </c>
      <c r="L40" s="99" t="str">
        <f>IF('Input and Diagram'!L40="","",'Input and Diagram'!L40)</f>
        <v/>
      </c>
      <c r="M40" s="92"/>
      <c r="N40" s="112">
        <f t="shared" si="35"/>
        <v>1.3999999999999986</v>
      </c>
      <c r="O40" s="92"/>
      <c r="R40" s="92"/>
      <c r="W40" s="92"/>
      <c r="X40" s="92"/>
      <c r="Y40" s="102">
        <v>36</v>
      </c>
      <c r="Z40" s="102">
        <f t="shared" si="53"/>
        <v>36</v>
      </c>
      <c r="AA40" s="96">
        <f t="shared" ref="AA40:AA71" si="84">IF(C40&lt;&gt;"",C40,AA39)</f>
        <v>20.2</v>
      </c>
      <c r="AB40" s="103">
        <f t="shared" si="68"/>
        <v>18.159572809253756</v>
      </c>
      <c r="AC40" s="103">
        <f t="shared" si="68"/>
        <v>20.386581036900093</v>
      </c>
      <c r="AD40" s="103">
        <f t="shared" si="68"/>
        <v>17.046068695430588</v>
      </c>
      <c r="AE40" s="103">
        <f t="shared" si="68"/>
        <v>21.500085150723262</v>
      </c>
      <c r="AF40" s="103">
        <f t="shared" si="68"/>
        <v>15.932564581607419</v>
      </c>
      <c r="AG40" s="103">
        <f t="shared" si="68"/>
        <v>22.61358926454643</v>
      </c>
      <c r="AH40" s="103">
        <f t="shared" si="68"/>
        <v>19.273076923076925</v>
      </c>
      <c r="AI40" s="96">
        <f t="shared" si="69"/>
        <v>1.3999999999999986</v>
      </c>
      <c r="AJ40" s="103">
        <f t="shared" si="54"/>
        <v>1.1388349514563103</v>
      </c>
      <c r="AK40" s="103">
        <f t="shared" si="55"/>
        <v>3.7239902912621345</v>
      </c>
      <c r="AL40" s="103">
        <f t="shared" si="56"/>
        <v>2.8622718446601931</v>
      </c>
      <c r="AM40" s="103">
        <f t="shared" si="57"/>
        <v>2.0005533980582517</v>
      </c>
      <c r="AN40" s="103">
        <f t="shared" si="58"/>
        <v>22.302377893950709</v>
      </c>
      <c r="AO40" s="103">
        <f t="shared" si="59"/>
        <v>16.243775952203141</v>
      </c>
      <c r="AR40" s="143">
        <f t="shared" si="60"/>
        <v>1</v>
      </c>
      <c r="AS40" s="96">
        <f t="shared" si="61"/>
        <v>20.2</v>
      </c>
      <c r="AT40" s="144">
        <f t="shared" si="70"/>
        <v>1.3999999999999986</v>
      </c>
      <c r="AU40" s="143">
        <f t="shared" si="71"/>
        <v>0</v>
      </c>
      <c r="AV40" s="96" t="str">
        <f t="shared" si="72"/>
        <v/>
      </c>
      <c r="AW40" s="96" t="e">
        <f t="shared" si="36"/>
        <v>#N/A</v>
      </c>
      <c r="AX40" s="144" t="e">
        <f t="shared" si="73"/>
        <v>#N/A</v>
      </c>
      <c r="AY40" s="160">
        <f t="shared" si="62"/>
        <v>1</v>
      </c>
      <c r="AZ40" s="96" t="str">
        <f t="shared" si="42"/>
        <v/>
      </c>
      <c r="BA40" s="143">
        <f t="shared" si="74"/>
        <v>1</v>
      </c>
      <c r="BB40" s="96" t="str">
        <f t="shared" si="46"/>
        <v/>
      </c>
      <c r="BC40" s="96" t="e">
        <f t="shared" si="75"/>
        <v>#N/A</v>
      </c>
      <c r="BD40" s="96">
        <f t="shared" si="76"/>
        <v>1.3999999999999986</v>
      </c>
      <c r="BE40" s="143">
        <f t="shared" si="77"/>
        <v>1</v>
      </c>
      <c r="BF40" s="96">
        <f t="shared" si="41"/>
        <v>0</v>
      </c>
      <c r="BG40" s="148" t="e">
        <f t="shared" si="78"/>
        <v>#N/A</v>
      </c>
      <c r="BH40" s="143">
        <f t="shared" si="79"/>
        <v>0</v>
      </c>
      <c r="BI40" s="96">
        <f t="shared" si="43"/>
        <v>0</v>
      </c>
      <c r="BJ40" s="148" t="e">
        <f t="shared" si="80"/>
        <v>#N/A</v>
      </c>
      <c r="BK40" s="143">
        <f t="shared" si="81"/>
        <v>1</v>
      </c>
      <c r="BL40" s="96">
        <f t="shared" si="48"/>
        <v>0</v>
      </c>
      <c r="BM40" s="148">
        <f t="shared" si="82"/>
        <v>20.2</v>
      </c>
      <c r="BN40" s="143">
        <f t="shared" si="83"/>
        <v>0</v>
      </c>
      <c r="BO40" s="96">
        <f t="shared" si="49"/>
        <v>0</v>
      </c>
      <c r="BP40" s="148" t="e">
        <f>IF(SUM(BO40:BO53)&gt;0,#REF!,#N/A)</f>
        <v>#N/A</v>
      </c>
      <c r="BQ40" s="143">
        <f t="shared" si="63"/>
        <v>0</v>
      </c>
      <c r="BR40" s="96">
        <f t="shared" si="44"/>
        <v>0</v>
      </c>
      <c r="BS40" s="144" t="e">
        <f t="shared" si="12"/>
        <v>#N/A</v>
      </c>
      <c r="BT40" s="143">
        <f t="shared" si="64"/>
        <v>0</v>
      </c>
      <c r="BU40" s="96">
        <f t="shared" si="39"/>
        <v>0</v>
      </c>
      <c r="BV40" s="144" t="e">
        <f t="shared" si="40"/>
        <v>#N/A</v>
      </c>
      <c r="BW40" s="152">
        <f t="shared" si="65"/>
        <v>1</v>
      </c>
      <c r="BX40" s="96">
        <f t="shared" si="47"/>
        <v>0</v>
      </c>
      <c r="BY40" s="154" t="e">
        <f t="shared" si="66"/>
        <v>#N/A</v>
      </c>
      <c r="BZ40" s="152">
        <f t="shared" si="67"/>
        <v>0</v>
      </c>
      <c r="CA40" s="96">
        <f t="shared" si="52"/>
        <v>0</v>
      </c>
      <c r="CB40" s="155" t="e">
        <f t="shared" si="18"/>
        <v>#N/A</v>
      </c>
    </row>
    <row r="41" spans="2:80" s="97" customFormat="1" ht="12.75" x14ac:dyDescent="0.2">
      <c r="B41" s="89">
        <v>37</v>
      </c>
      <c r="C41" s="99">
        <f>IF('Input and Diagram'!C41="","",'Input and Diagram'!C41)</f>
        <v>18.8</v>
      </c>
      <c r="D41" s="91"/>
      <c r="E41" s="89">
        <v>87</v>
      </c>
      <c r="F41" s="99">
        <f>IF('Input and Diagram'!F41="","",'Input and Diagram'!F41)</f>
        <v>19.2</v>
      </c>
      <c r="G41" s="100"/>
      <c r="H41" s="101">
        <v>137</v>
      </c>
      <c r="I41" s="99" t="str">
        <f>IF('Input and Diagram'!I41="","",'Input and Diagram'!I41)</f>
        <v/>
      </c>
      <c r="J41" s="100"/>
      <c r="K41" s="101">
        <v>187</v>
      </c>
      <c r="L41" s="99" t="str">
        <f>IF('Input and Diagram'!L41="","",'Input and Diagram'!L41)</f>
        <v/>
      </c>
      <c r="M41" s="92"/>
      <c r="N41" s="112">
        <f t="shared" si="35"/>
        <v>1.3999999999999986</v>
      </c>
      <c r="O41" s="92"/>
      <c r="R41" s="92"/>
      <c r="W41" s="92"/>
      <c r="X41" s="92"/>
      <c r="Y41" s="102">
        <v>37</v>
      </c>
      <c r="Z41" s="102">
        <f t="shared" si="53"/>
        <v>37</v>
      </c>
      <c r="AA41" s="96">
        <f t="shared" si="84"/>
        <v>18.8</v>
      </c>
      <c r="AB41" s="103">
        <f t="shared" si="68"/>
        <v>18.159572809253756</v>
      </c>
      <c r="AC41" s="103">
        <f t="shared" si="68"/>
        <v>20.386581036900093</v>
      </c>
      <c r="AD41" s="103">
        <f t="shared" si="68"/>
        <v>17.046068695430588</v>
      </c>
      <c r="AE41" s="103">
        <f t="shared" si="68"/>
        <v>21.500085150723262</v>
      </c>
      <c r="AF41" s="103">
        <f t="shared" si="68"/>
        <v>15.932564581607419</v>
      </c>
      <c r="AG41" s="103">
        <f t="shared" si="68"/>
        <v>22.61358926454643</v>
      </c>
      <c r="AH41" s="103">
        <f t="shared" si="68"/>
        <v>19.273076923076925</v>
      </c>
      <c r="AI41" s="96">
        <f t="shared" si="69"/>
        <v>1.3999999999999986</v>
      </c>
      <c r="AJ41" s="103">
        <f t="shared" si="54"/>
        <v>1.1388349514563103</v>
      </c>
      <c r="AK41" s="103">
        <f t="shared" si="55"/>
        <v>3.7239902912621345</v>
      </c>
      <c r="AL41" s="103">
        <f t="shared" si="56"/>
        <v>2.8622718446601931</v>
      </c>
      <c r="AM41" s="103">
        <f t="shared" si="57"/>
        <v>2.0005533980582517</v>
      </c>
      <c r="AN41" s="103">
        <f t="shared" si="58"/>
        <v>22.302377893950709</v>
      </c>
      <c r="AO41" s="103">
        <f t="shared" si="59"/>
        <v>16.243775952203141</v>
      </c>
      <c r="AR41" s="143">
        <f t="shared" si="60"/>
        <v>1</v>
      </c>
      <c r="AS41" s="96">
        <f t="shared" si="61"/>
        <v>18.8</v>
      </c>
      <c r="AT41" s="144">
        <f t="shared" si="70"/>
        <v>1.3999999999999986</v>
      </c>
      <c r="AU41" s="143">
        <f t="shared" si="71"/>
        <v>0</v>
      </c>
      <c r="AV41" s="96" t="str">
        <f t="shared" si="72"/>
        <v/>
      </c>
      <c r="AW41" s="96" t="e">
        <f t="shared" si="36"/>
        <v>#N/A</v>
      </c>
      <c r="AX41" s="144" t="e">
        <f t="shared" si="73"/>
        <v>#N/A</v>
      </c>
      <c r="AY41" s="160">
        <f t="shared" si="62"/>
        <v>-1</v>
      </c>
      <c r="AZ41" s="96" t="str">
        <f t="shared" si="42"/>
        <v/>
      </c>
      <c r="BA41" s="143">
        <f t="shared" si="74"/>
        <v>1</v>
      </c>
      <c r="BB41" s="96" t="str">
        <f t="shared" si="46"/>
        <v/>
      </c>
      <c r="BC41" s="96" t="e">
        <f t="shared" si="75"/>
        <v>#N/A</v>
      </c>
      <c r="BD41" s="96">
        <f t="shared" si="76"/>
        <v>1.3999999999999986</v>
      </c>
      <c r="BE41" s="143">
        <f t="shared" si="77"/>
        <v>-1</v>
      </c>
      <c r="BF41" s="96">
        <f t="shared" si="41"/>
        <v>0</v>
      </c>
      <c r="BG41" s="148" t="e">
        <f t="shared" si="78"/>
        <v>#N/A</v>
      </c>
      <c r="BH41" s="143">
        <f t="shared" si="79"/>
        <v>0</v>
      </c>
      <c r="BI41" s="96">
        <f t="shared" si="43"/>
        <v>0</v>
      </c>
      <c r="BJ41" s="148" t="e">
        <f t="shared" si="80"/>
        <v>#N/A</v>
      </c>
      <c r="BK41" s="143">
        <f t="shared" si="81"/>
        <v>-1</v>
      </c>
      <c r="BL41" s="96">
        <f t="shared" si="48"/>
        <v>0</v>
      </c>
      <c r="BM41" s="148">
        <f t="shared" si="82"/>
        <v>18.8</v>
      </c>
      <c r="BN41" s="143">
        <f t="shared" si="83"/>
        <v>0</v>
      </c>
      <c r="BO41" s="96">
        <f t="shared" si="49"/>
        <v>0</v>
      </c>
      <c r="BP41" s="148" t="e">
        <f>IF(SUM(BO41:BO54)&gt;0,#REF!,#N/A)</f>
        <v>#N/A</v>
      </c>
      <c r="BQ41" s="143">
        <f t="shared" si="63"/>
        <v>0</v>
      </c>
      <c r="BR41" s="96">
        <f t="shared" si="44"/>
        <v>0</v>
      </c>
      <c r="BS41" s="144" t="e">
        <f t="shared" si="12"/>
        <v>#N/A</v>
      </c>
      <c r="BT41" s="143">
        <f t="shared" si="64"/>
        <v>0</v>
      </c>
      <c r="BU41" s="96">
        <f t="shared" si="39"/>
        <v>0</v>
      </c>
      <c r="BV41" s="144" t="e">
        <f t="shared" si="40"/>
        <v>#N/A</v>
      </c>
      <c r="BW41" s="152">
        <f t="shared" si="65"/>
        <v>1</v>
      </c>
      <c r="BX41" s="96">
        <f t="shared" si="47"/>
        <v>0</v>
      </c>
      <c r="BY41" s="154" t="e">
        <f t="shared" si="66"/>
        <v>#N/A</v>
      </c>
      <c r="BZ41" s="152">
        <f t="shared" si="67"/>
        <v>0</v>
      </c>
      <c r="CA41" s="96">
        <f t="shared" si="52"/>
        <v>0</v>
      </c>
      <c r="CB41" s="155" t="e">
        <f t="shared" si="18"/>
        <v>#N/A</v>
      </c>
    </row>
    <row r="42" spans="2:80" s="97" customFormat="1" ht="12.75" x14ac:dyDescent="0.2">
      <c r="B42" s="89">
        <v>38</v>
      </c>
      <c r="C42" s="99">
        <f>IF('Input and Diagram'!C42="","",'Input and Diagram'!C42)</f>
        <v>20.3</v>
      </c>
      <c r="D42" s="91"/>
      <c r="E42" s="89">
        <v>88</v>
      </c>
      <c r="F42" s="99">
        <f>IF('Input and Diagram'!F42="","",'Input and Diagram'!F42)</f>
        <v>19.399999999999999</v>
      </c>
      <c r="G42" s="100"/>
      <c r="H42" s="101">
        <v>138</v>
      </c>
      <c r="I42" s="99" t="str">
        <f>IF('Input and Diagram'!I42="","",'Input and Diagram'!I42)</f>
        <v/>
      </c>
      <c r="J42" s="100"/>
      <c r="K42" s="101">
        <v>188</v>
      </c>
      <c r="L42" s="99" t="str">
        <f>IF('Input and Diagram'!L42="","",'Input and Diagram'!L42)</f>
        <v/>
      </c>
      <c r="M42" s="92"/>
      <c r="N42" s="112">
        <f t="shared" si="35"/>
        <v>1.5</v>
      </c>
      <c r="O42" s="92"/>
      <c r="R42" s="92"/>
      <c r="W42" s="92"/>
      <c r="X42" s="92"/>
      <c r="Y42" s="102">
        <v>38</v>
      </c>
      <c r="Z42" s="102">
        <f t="shared" si="53"/>
        <v>38</v>
      </c>
      <c r="AA42" s="96">
        <f t="shared" si="84"/>
        <v>20.3</v>
      </c>
      <c r="AB42" s="103">
        <f t="shared" si="68"/>
        <v>18.159572809253756</v>
      </c>
      <c r="AC42" s="103">
        <f t="shared" si="68"/>
        <v>20.386581036900093</v>
      </c>
      <c r="AD42" s="103">
        <f t="shared" si="68"/>
        <v>17.046068695430588</v>
      </c>
      <c r="AE42" s="103">
        <f t="shared" si="68"/>
        <v>21.500085150723262</v>
      </c>
      <c r="AF42" s="103">
        <f t="shared" si="68"/>
        <v>15.932564581607419</v>
      </c>
      <c r="AG42" s="103">
        <f t="shared" si="68"/>
        <v>22.61358926454643</v>
      </c>
      <c r="AH42" s="103">
        <f t="shared" si="68"/>
        <v>19.273076923076925</v>
      </c>
      <c r="AI42" s="96">
        <f t="shared" si="69"/>
        <v>1.5</v>
      </c>
      <c r="AJ42" s="103">
        <f t="shared" si="54"/>
        <v>1.1388349514563103</v>
      </c>
      <c r="AK42" s="103">
        <f t="shared" si="55"/>
        <v>3.7239902912621345</v>
      </c>
      <c r="AL42" s="103">
        <f t="shared" si="56"/>
        <v>2.8622718446601931</v>
      </c>
      <c r="AM42" s="103">
        <f t="shared" si="57"/>
        <v>2.0005533980582517</v>
      </c>
      <c r="AN42" s="103">
        <f t="shared" si="58"/>
        <v>22.302377893950709</v>
      </c>
      <c r="AO42" s="103">
        <f t="shared" si="59"/>
        <v>16.243775952203141</v>
      </c>
      <c r="AR42" s="143">
        <f t="shared" si="60"/>
        <v>1</v>
      </c>
      <c r="AS42" s="96">
        <f t="shared" si="61"/>
        <v>20.3</v>
      </c>
      <c r="AT42" s="144">
        <f t="shared" si="70"/>
        <v>1.5</v>
      </c>
      <c r="AU42" s="143">
        <f t="shared" si="71"/>
        <v>0</v>
      </c>
      <c r="AV42" s="96" t="str">
        <f t="shared" si="72"/>
        <v/>
      </c>
      <c r="AW42" s="96" t="e">
        <f t="shared" si="36"/>
        <v>#N/A</v>
      </c>
      <c r="AX42" s="144" t="e">
        <f t="shared" si="73"/>
        <v>#N/A</v>
      </c>
      <c r="AY42" s="160">
        <f t="shared" si="62"/>
        <v>1</v>
      </c>
      <c r="AZ42" s="96" t="str">
        <f t="shared" si="42"/>
        <v/>
      </c>
      <c r="BA42" s="143">
        <f t="shared" si="74"/>
        <v>1</v>
      </c>
      <c r="BB42" s="96" t="str">
        <f t="shared" si="46"/>
        <v/>
      </c>
      <c r="BC42" s="96" t="e">
        <f t="shared" si="75"/>
        <v>#N/A</v>
      </c>
      <c r="BD42" s="96">
        <f t="shared" si="76"/>
        <v>1.5</v>
      </c>
      <c r="BE42" s="143">
        <f t="shared" si="77"/>
        <v>1</v>
      </c>
      <c r="BF42" s="96">
        <f t="shared" si="41"/>
        <v>0</v>
      </c>
      <c r="BG42" s="148" t="e">
        <f t="shared" si="78"/>
        <v>#N/A</v>
      </c>
      <c r="BH42" s="143">
        <f t="shared" si="79"/>
        <v>1</v>
      </c>
      <c r="BI42" s="96">
        <f t="shared" si="43"/>
        <v>0</v>
      </c>
      <c r="BJ42" s="148" t="e">
        <f t="shared" si="80"/>
        <v>#N/A</v>
      </c>
      <c r="BK42" s="143">
        <f t="shared" si="81"/>
        <v>1</v>
      </c>
      <c r="BL42" s="96">
        <f t="shared" si="48"/>
        <v>0</v>
      </c>
      <c r="BM42" s="148">
        <f t="shared" si="82"/>
        <v>20.3</v>
      </c>
      <c r="BN42" s="143">
        <f t="shared" si="83"/>
        <v>1</v>
      </c>
      <c r="BO42" s="96">
        <f t="shared" si="49"/>
        <v>0</v>
      </c>
      <c r="BP42" s="148" t="e">
        <f>IF(SUM(BO42:BO55)&gt;0,#REF!,#N/A)</f>
        <v>#N/A</v>
      </c>
      <c r="BQ42" s="143">
        <f t="shared" si="63"/>
        <v>0</v>
      </c>
      <c r="BR42" s="96">
        <f t="shared" si="44"/>
        <v>0</v>
      </c>
      <c r="BS42" s="144" t="e">
        <f t="shared" si="12"/>
        <v>#N/A</v>
      </c>
      <c r="BT42" s="143">
        <f t="shared" si="64"/>
        <v>0</v>
      </c>
      <c r="BU42" s="96">
        <f t="shared" si="39"/>
        <v>0</v>
      </c>
      <c r="BV42" s="144" t="e">
        <f t="shared" ref="BV42:BV73" si="85">IF(AND(BT42&lt;&gt;0,SUM(BU42:BU46)&gt;0),AS42,#N/A)</f>
        <v>#N/A</v>
      </c>
      <c r="BW42" s="152">
        <f t="shared" si="65"/>
        <v>1</v>
      </c>
      <c r="BX42" s="96">
        <f t="shared" si="47"/>
        <v>0</v>
      </c>
      <c r="BY42" s="154" t="e">
        <f t="shared" si="66"/>
        <v>#N/A</v>
      </c>
      <c r="BZ42" s="152">
        <f t="shared" si="67"/>
        <v>0</v>
      </c>
      <c r="CA42" s="96">
        <f t="shared" si="52"/>
        <v>0</v>
      </c>
      <c r="CB42" s="155" t="e">
        <f t="shared" si="18"/>
        <v>#N/A</v>
      </c>
    </row>
    <row r="43" spans="2:80" s="97" customFormat="1" ht="12.75" x14ac:dyDescent="0.2">
      <c r="B43" s="89">
        <v>39</v>
      </c>
      <c r="C43" s="99">
        <f>IF('Input and Diagram'!C43="","",'Input and Diagram'!C43)</f>
        <v>18.8</v>
      </c>
      <c r="D43" s="91"/>
      <c r="E43" s="89">
        <v>89</v>
      </c>
      <c r="F43" s="99">
        <f>IF('Input and Diagram'!F43="","",'Input and Diagram'!F43)</f>
        <v>18.3</v>
      </c>
      <c r="G43" s="100"/>
      <c r="H43" s="101">
        <v>139</v>
      </c>
      <c r="I43" s="99" t="str">
        <f>IF('Input and Diagram'!I43="","",'Input and Diagram'!I43)</f>
        <v/>
      </c>
      <c r="J43" s="100"/>
      <c r="K43" s="101">
        <v>189</v>
      </c>
      <c r="L43" s="99" t="str">
        <f>IF('Input and Diagram'!L43="","",'Input and Diagram'!L43)</f>
        <v/>
      </c>
      <c r="M43" s="92"/>
      <c r="N43" s="112">
        <f t="shared" si="35"/>
        <v>1.5</v>
      </c>
      <c r="O43" s="92"/>
      <c r="R43" s="92"/>
      <c r="W43" s="92"/>
      <c r="X43" s="92"/>
      <c r="Y43" s="102">
        <v>39</v>
      </c>
      <c r="Z43" s="102">
        <f t="shared" si="53"/>
        <v>39</v>
      </c>
      <c r="AA43" s="96">
        <f t="shared" si="84"/>
        <v>18.8</v>
      </c>
      <c r="AB43" s="103">
        <f t="shared" si="68"/>
        <v>18.159572809253756</v>
      </c>
      <c r="AC43" s="103">
        <f t="shared" si="68"/>
        <v>20.386581036900093</v>
      </c>
      <c r="AD43" s="103">
        <f t="shared" si="68"/>
        <v>17.046068695430588</v>
      </c>
      <c r="AE43" s="103">
        <f t="shared" si="68"/>
        <v>21.500085150723262</v>
      </c>
      <c r="AF43" s="103">
        <f t="shared" si="68"/>
        <v>15.932564581607419</v>
      </c>
      <c r="AG43" s="103">
        <f t="shared" si="68"/>
        <v>22.61358926454643</v>
      </c>
      <c r="AH43" s="103">
        <f t="shared" si="68"/>
        <v>19.273076923076925</v>
      </c>
      <c r="AI43" s="96">
        <f t="shared" si="69"/>
        <v>1.5</v>
      </c>
      <c r="AJ43" s="103">
        <f t="shared" si="54"/>
        <v>1.1388349514563103</v>
      </c>
      <c r="AK43" s="103">
        <f t="shared" si="55"/>
        <v>3.7239902912621345</v>
      </c>
      <c r="AL43" s="103">
        <f t="shared" si="56"/>
        <v>2.8622718446601931</v>
      </c>
      <c r="AM43" s="103">
        <f t="shared" si="57"/>
        <v>2.0005533980582517</v>
      </c>
      <c r="AN43" s="103">
        <f t="shared" si="58"/>
        <v>22.302377893950709</v>
      </c>
      <c r="AO43" s="103">
        <f t="shared" si="59"/>
        <v>16.243775952203141</v>
      </c>
      <c r="AR43" s="143">
        <f t="shared" si="60"/>
        <v>1</v>
      </c>
      <c r="AS43" s="96">
        <f t="shared" si="61"/>
        <v>18.8</v>
      </c>
      <c r="AT43" s="144">
        <f t="shared" si="70"/>
        <v>1.5</v>
      </c>
      <c r="AU43" s="143">
        <f t="shared" si="71"/>
        <v>0</v>
      </c>
      <c r="AV43" s="96" t="str">
        <f t="shared" si="72"/>
        <v/>
      </c>
      <c r="AW43" s="96" t="e">
        <f t="shared" si="36"/>
        <v>#N/A</v>
      </c>
      <c r="AX43" s="144" t="e">
        <f t="shared" si="73"/>
        <v>#N/A</v>
      </c>
      <c r="AY43" s="160">
        <f t="shared" si="62"/>
        <v>-1</v>
      </c>
      <c r="AZ43" s="96" t="str">
        <f t="shared" si="42"/>
        <v/>
      </c>
      <c r="BA43" s="143">
        <f t="shared" si="74"/>
        <v>1</v>
      </c>
      <c r="BB43" s="96" t="str">
        <f t="shared" si="46"/>
        <v/>
      </c>
      <c r="BC43" s="96" t="e">
        <f t="shared" si="75"/>
        <v>#N/A</v>
      </c>
      <c r="BD43" s="96">
        <f t="shared" si="76"/>
        <v>1.5</v>
      </c>
      <c r="BE43" s="143">
        <f t="shared" si="77"/>
        <v>-1</v>
      </c>
      <c r="BF43" s="96">
        <f t="shared" si="41"/>
        <v>0</v>
      </c>
      <c r="BG43" s="148" t="e">
        <f t="shared" si="78"/>
        <v>#N/A</v>
      </c>
      <c r="BH43" s="143">
        <f t="shared" si="79"/>
        <v>0</v>
      </c>
      <c r="BI43" s="96">
        <f t="shared" si="43"/>
        <v>0</v>
      </c>
      <c r="BJ43" s="148" t="e">
        <f t="shared" si="80"/>
        <v>#N/A</v>
      </c>
      <c r="BK43" s="143">
        <f t="shared" si="81"/>
        <v>-1</v>
      </c>
      <c r="BL43" s="96">
        <f t="shared" si="48"/>
        <v>0</v>
      </c>
      <c r="BM43" s="148">
        <f t="shared" si="82"/>
        <v>18.8</v>
      </c>
      <c r="BN43" s="143">
        <f t="shared" si="83"/>
        <v>0</v>
      </c>
      <c r="BO43" s="96">
        <f t="shared" si="49"/>
        <v>0</v>
      </c>
      <c r="BP43" s="148" t="e">
        <f>IF(SUM(BO43:BO56)&gt;0,#REF!,#N/A)</f>
        <v>#N/A</v>
      </c>
      <c r="BQ43" s="143">
        <f t="shared" si="63"/>
        <v>0</v>
      </c>
      <c r="BR43" s="96">
        <f t="shared" si="44"/>
        <v>0</v>
      </c>
      <c r="BS43" s="144" t="e">
        <f t="shared" si="12"/>
        <v>#N/A</v>
      </c>
      <c r="BT43" s="143">
        <f t="shared" si="64"/>
        <v>0</v>
      </c>
      <c r="BU43" s="96">
        <f t="shared" si="39"/>
        <v>0</v>
      </c>
      <c r="BV43" s="144" t="e">
        <f t="shared" si="85"/>
        <v>#N/A</v>
      </c>
      <c r="BW43" s="152">
        <f t="shared" si="65"/>
        <v>1</v>
      </c>
      <c r="BX43" s="96">
        <f t="shared" si="47"/>
        <v>0</v>
      </c>
      <c r="BY43" s="154" t="e">
        <f t="shared" si="66"/>
        <v>#N/A</v>
      </c>
      <c r="BZ43" s="152">
        <f t="shared" si="67"/>
        <v>0</v>
      </c>
      <c r="CA43" s="96">
        <f t="shared" si="52"/>
        <v>0</v>
      </c>
      <c r="CB43" s="155" t="e">
        <f t="shared" si="18"/>
        <v>#N/A</v>
      </c>
    </row>
    <row r="44" spans="2:80" s="97" customFormat="1" ht="12.75" x14ac:dyDescent="0.2">
      <c r="B44" s="89">
        <v>40</v>
      </c>
      <c r="C44" s="99">
        <f>IF('Input and Diagram'!C44="","",'Input and Diagram'!C44)</f>
        <v>20.399999999999999</v>
      </c>
      <c r="D44" s="91"/>
      <c r="E44" s="89">
        <v>90</v>
      </c>
      <c r="F44" s="99">
        <f>IF('Input and Diagram'!F44="","",'Input and Diagram'!F44)</f>
        <v>20.5</v>
      </c>
      <c r="G44" s="100"/>
      <c r="H44" s="101">
        <v>140</v>
      </c>
      <c r="I44" s="99" t="str">
        <f>IF('Input and Diagram'!I44="","",'Input and Diagram'!I44)</f>
        <v/>
      </c>
      <c r="J44" s="100"/>
      <c r="K44" s="101">
        <v>190</v>
      </c>
      <c r="L44" s="99" t="str">
        <f>IF('Input and Diagram'!L44="","",'Input and Diagram'!L44)</f>
        <v/>
      </c>
      <c r="M44" s="92"/>
      <c r="N44" s="112">
        <f t="shared" si="35"/>
        <v>1.5999999999999979</v>
      </c>
      <c r="O44" s="92"/>
      <c r="R44" s="92"/>
      <c r="W44" s="92"/>
      <c r="X44" s="92"/>
      <c r="Y44" s="102">
        <v>40</v>
      </c>
      <c r="Z44" s="102">
        <f t="shared" si="53"/>
        <v>40</v>
      </c>
      <c r="AA44" s="96">
        <f t="shared" si="84"/>
        <v>20.399999999999999</v>
      </c>
      <c r="AB44" s="103">
        <f t="shared" si="68"/>
        <v>18.159572809253756</v>
      </c>
      <c r="AC44" s="103">
        <f t="shared" si="68"/>
        <v>20.386581036900093</v>
      </c>
      <c r="AD44" s="103">
        <f t="shared" si="68"/>
        <v>17.046068695430588</v>
      </c>
      <c r="AE44" s="103">
        <f t="shared" si="68"/>
        <v>21.500085150723262</v>
      </c>
      <c r="AF44" s="103">
        <f t="shared" si="68"/>
        <v>15.932564581607419</v>
      </c>
      <c r="AG44" s="103">
        <f t="shared" si="68"/>
        <v>22.61358926454643</v>
      </c>
      <c r="AH44" s="103">
        <f t="shared" si="68"/>
        <v>19.273076923076925</v>
      </c>
      <c r="AI44" s="96">
        <f t="shared" si="69"/>
        <v>1.5999999999999979</v>
      </c>
      <c r="AJ44" s="103">
        <f t="shared" si="54"/>
        <v>1.1388349514563103</v>
      </c>
      <c r="AK44" s="103">
        <f t="shared" si="55"/>
        <v>3.7239902912621345</v>
      </c>
      <c r="AL44" s="103">
        <f t="shared" si="56"/>
        <v>2.8622718446601931</v>
      </c>
      <c r="AM44" s="103">
        <f t="shared" si="57"/>
        <v>2.0005533980582517</v>
      </c>
      <c r="AN44" s="103">
        <f t="shared" si="58"/>
        <v>22.302377893950709</v>
      </c>
      <c r="AO44" s="103">
        <f t="shared" si="59"/>
        <v>16.243775952203141</v>
      </c>
      <c r="AR44" s="143">
        <f t="shared" si="60"/>
        <v>1</v>
      </c>
      <c r="AS44" s="96">
        <f t="shared" si="61"/>
        <v>20.399999999999999</v>
      </c>
      <c r="AT44" s="144">
        <f t="shared" si="70"/>
        <v>1.5999999999999979</v>
      </c>
      <c r="AU44" s="143">
        <f t="shared" si="71"/>
        <v>0</v>
      </c>
      <c r="AV44" s="96" t="str">
        <f t="shared" si="72"/>
        <v/>
      </c>
      <c r="AW44" s="96" t="e">
        <f t="shared" si="36"/>
        <v>#N/A</v>
      </c>
      <c r="AX44" s="144" t="e">
        <f t="shared" si="73"/>
        <v>#N/A</v>
      </c>
      <c r="AY44" s="160">
        <f t="shared" si="62"/>
        <v>1</v>
      </c>
      <c r="AZ44" s="96" t="str">
        <f t="shared" si="42"/>
        <v/>
      </c>
      <c r="BA44" s="143">
        <f t="shared" si="74"/>
        <v>1</v>
      </c>
      <c r="BB44" s="96" t="str">
        <f t="shared" si="46"/>
        <v/>
      </c>
      <c r="BC44" s="96" t="e">
        <f t="shared" si="75"/>
        <v>#N/A</v>
      </c>
      <c r="BD44" s="96">
        <f t="shared" si="76"/>
        <v>1.5999999999999979</v>
      </c>
      <c r="BE44" s="143">
        <f t="shared" si="77"/>
        <v>1</v>
      </c>
      <c r="BF44" s="96">
        <f t="shared" si="41"/>
        <v>0</v>
      </c>
      <c r="BG44" s="148" t="e">
        <f t="shared" si="78"/>
        <v>#N/A</v>
      </c>
      <c r="BH44" s="143">
        <f t="shared" si="79"/>
        <v>1</v>
      </c>
      <c r="BI44" s="96">
        <f t="shared" si="43"/>
        <v>0</v>
      </c>
      <c r="BJ44" s="148" t="e">
        <f t="shared" si="80"/>
        <v>#N/A</v>
      </c>
      <c r="BK44" s="143">
        <f t="shared" si="81"/>
        <v>1</v>
      </c>
      <c r="BL44" s="96">
        <f t="shared" si="48"/>
        <v>0</v>
      </c>
      <c r="BM44" s="148">
        <f t="shared" si="82"/>
        <v>20.399999999999999</v>
      </c>
      <c r="BN44" s="143">
        <f t="shared" si="83"/>
        <v>1</v>
      </c>
      <c r="BO44" s="96">
        <f t="shared" si="49"/>
        <v>0</v>
      </c>
      <c r="BP44" s="148" t="e">
        <f>IF(SUM(BO44:BO57)&gt;0,#REF!,#N/A)</f>
        <v>#N/A</v>
      </c>
      <c r="BQ44" s="143">
        <f t="shared" si="63"/>
        <v>0</v>
      </c>
      <c r="BR44" s="96">
        <f t="shared" si="44"/>
        <v>0</v>
      </c>
      <c r="BS44" s="144" t="e">
        <f t="shared" si="12"/>
        <v>#N/A</v>
      </c>
      <c r="BT44" s="143">
        <f t="shared" si="64"/>
        <v>1</v>
      </c>
      <c r="BU44" s="96">
        <f t="shared" si="39"/>
        <v>0</v>
      </c>
      <c r="BV44" s="144" t="e">
        <f t="shared" si="85"/>
        <v>#N/A</v>
      </c>
      <c r="BW44" s="152">
        <f t="shared" si="65"/>
        <v>0</v>
      </c>
      <c r="BX44" s="96">
        <f t="shared" si="47"/>
        <v>0</v>
      </c>
      <c r="BY44" s="154" t="e">
        <f t="shared" si="66"/>
        <v>#N/A</v>
      </c>
      <c r="BZ44" s="152">
        <f t="shared" si="67"/>
        <v>1</v>
      </c>
      <c r="CA44" s="96">
        <f t="shared" si="52"/>
        <v>0</v>
      </c>
      <c r="CB44" s="155" t="e">
        <f t="shared" si="18"/>
        <v>#N/A</v>
      </c>
    </row>
    <row r="45" spans="2:80" s="97" customFormat="1" ht="12.75" x14ac:dyDescent="0.2">
      <c r="B45" s="89">
        <v>41</v>
      </c>
      <c r="C45" s="99">
        <f>IF('Input and Diagram'!C45="","",'Input and Diagram'!C45)</f>
        <v>18.7</v>
      </c>
      <c r="D45" s="91"/>
      <c r="E45" s="89">
        <v>91</v>
      </c>
      <c r="F45" s="99">
        <f>IF('Input and Diagram'!F45="","",'Input and Diagram'!F45)</f>
        <v>17.2</v>
      </c>
      <c r="G45" s="100"/>
      <c r="H45" s="101">
        <v>141</v>
      </c>
      <c r="I45" s="99" t="str">
        <f>IF('Input and Diagram'!I45="","",'Input and Diagram'!I45)</f>
        <v/>
      </c>
      <c r="J45" s="100"/>
      <c r="K45" s="101">
        <v>191</v>
      </c>
      <c r="L45" s="99" t="str">
        <f>IF('Input and Diagram'!L45="","",'Input and Diagram'!L45)</f>
        <v/>
      </c>
      <c r="M45" s="92"/>
      <c r="N45" s="112">
        <f t="shared" si="35"/>
        <v>1.6999999999999993</v>
      </c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102">
        <v>41</v>
      </c>
      <c r="Z45" s="102">
        <f t="shared" si="53"/>
        <v>41</v>
      </c>
      <c r="AA45" s="96">
        <f t="shared" si="84"/>
        <v>18.7</v>
      </c>
      <c r="AB45" s="103">
        <f t="shared" si="68"/>
        <v>18.159572809253756</v>
      </c>
      <c r="AC45" s="103">
        <f t="shared" si="68"/>
        <v>20.386581036900093</v>
      </c>
      <c r="AD45" s="103">
        <f t="shared" si="68"/>
        <v>17.046068695430588</v>
      </c>
      <c r="AE45" s="103">
        <f t="shared" si="68"/>
        <v>21.500085150723262</v>
      </c>
      <c r="AF45" s="103">
        <f t="shared" si="68"/>
        <v>15.932564581607419</v>
      </c>
      <c r="AG45" s="103">
        <f t="shared" si="68"/>
        <v>22.61358926454643</v>
      </c>
      <c r="AH45" s="103">
        <f t="shared" si="68"/>
        <v>19.273076923076925</v>
      </c>
      <c r="AI45" s="96">
        <f t="shared" si="69"/>
        <v>1.6999999999999993</v>
      </c>
      <c r="AJ45" s="103">
        <f t="shared" si="54"/>
        <v>1.1388349514563103</v>
      </c>
      <c r="AK45" s="103">
        <f t="shared" si="55"/>
        <v>3.7239902912621345</v>
      </c>
      <c r="AL45" s="103">
        <f t="shared" si="56"/>
        <v>2.8622718446601931</v>
      </c>
      <c r="AM45" s="103">
        <f t="shared" si="57"/>
        <v>2.0005533980582517</v>
      </c>
      <c r="AN45" s="103">
        <f t="shared" si="58"/>
        <v>22.302377893950709</v>
      </c>
      <c r="AO45" s="103">
        <f t="shared" si="59"/>
        <v>16.243775952203141</v>
      </c>
      <c r="AR45" s="143">
        <f t="shared" si="60"/>
        <v>1</v>
      </c>
      <c r="AS45" s="96">
        <f t="shared" si="61"/>
        <v>18.7</v>
      </c>
      <c r="AT45" s="144">
        <f t="shared" si="70"/>
        <v>1.6999999999999993</v>
      </c>
      <c r="AU45" s="143">
        <f t="shared" si="71"/>
        <v>0</v>
      </c>
      <c r="AV45" s="96" t="str">
        <f t="shared" si="72"/>
        <v/>
      </c>
      <c r="AW45" s="96" t="e">
        <f t="shared" si="36"/>
        <v>#N/A</v>
      </c>
      <c r="AX45" s="144" t="e">
        <f t="shared" si="73"/>
        <v>#N/A</v>
      </c>
      <c r="AY45" s="160">
        <f t="shared" si="62"/>
        <v>-1</v>
      </c>
      <c r="AZ45" s="96" t="str">
        <f t="shared" si="42"/>
        <v/>
      </c>
      <c r="BA45" s="143">
        <f t="shared" si="74"/>
        <v>1</v>
      </c>
      <c r="BB45" s="96">
        <f t="shared" si="46"/>
        <v>1</v>
      </c>
      <c r="BC45" s="96" t="e">
        <f t="shared" si="75"/>
        <v>#N/A</v>
      </c>
      <c r="BD45" s="96">
        <f t="shared" si="76"/>
        <v>1.6999999999999993</v>
      </c>
      <c r="BE45" s="143">
        <f t="shared" si="77"/>
        <v>-1</v>
      </c>
      <c r="BF45" s="96">
        <f t="shared" si="41"/>
        <v>0</v>
      </c>
      <c r="BG45" s="148" t="e">
        <f t="shared" si="78"/>
        <v>#N/A</v>
      </c>
      <c r="BH45" s="143">
        <f t="shared" si="79"/>
        <v>1</v>
      </c>
      <c r="BI45" s="96">
        <f t="shared" si="43"/>
        <v>0</v>
      </c>
      <c r="BJ45" s="148" t="e">
        <f t="shared" si="80"/>
        <v>#N/A</v>
      </c>
      <c r="BK45" s="143">
        <f t="shared" si="81"/>
        <v>-1</v>
      </c>
      <c r="BL45" s="96">
        <f t="shared" si="48"/>
        <v>0</v>
      </c>
      <c r="BM45" s="148">
        <f t="shared" si="82"/>
        <v>18.7</v>
      </c>
      <c r="BN45" s="143">
        <f t="shared" si="83"/>
        <v>1</v>
      </c>
      <c r="BO45" s="96">
        <f t="shared" si="49"/>
        <v>0</v>
      </c>
      <c r="BP45" s="148" t="e">
        <f>IF(SUM(BO45:BO58)&gt;0,#REF!,#N/A)</f>
        <v>#N/A</v>
      </c>
      <c r="BQ45" s="143">
        <f t="shared" si="63"/>
        <v>0</v>
      </c>
      <c r="BR45" s="96">
        <f t="shared" si="44"/>
        <v>0</v>
      </c>
      <c r="BS45" s="144" t="e">
        <f t="shared" si="12"/>
        <v>#N/A</v>
      </c>
      <c r="BT45" s="143">
        <f t="shared" si="64"/>
        <v>0</v>
      </c>
      <c r="BU45" s="96">
        <f t="shared" si="39"/>
        <v>0</v>
      </c>
      <c r="BV45" s="144" t="e">
        <f t="shared" si="85"/>
        <v>#N/A</v>
      </c>
      <c r="BW45" s="152">
        <f t="shared" si="65"/>
        <v>1</v>
      </c>
      <c r="BX45" s="96">
        <f t="shared" si="47"/>
        <v>0</v>
      </c>
      <c r="BY45" s="154" t="e">
        <f t="shared" si="66"/>
        <v>#N/A</v>
      </c>
      <c r="BZ45" s="152">
        <f t="shared" si="67"/>
        <v>0</v>
      </c>
      <c r="CA45" s="96">
        <f t="shared" si="52"/>
        <v>0</v>
      </c>
      <c r="CB45" s="155" t="e">
        <f t="shared" si="18"/>
        <v>#N/A</v>
      </c>
    </row>
    <row r="46" spans="2:80" s="97" customFormat="1" ht="12.75" x14ac:dyDescent="0.2">
      <c r="B46" s="89">
        <v>42</v>
      </c>
      <c r="C46" s="99">
        <f>IF('Input and Diagram'!C46="","",'Input and Diagram'!C46)</f>
        <v>20.2</v>
      </c>
      <c r="D46" s="91"/>
      <c r="E46" s="89">
        <v>92</v>
      </c>
      <c r="F46" s="99">
        <f>IF('Input and Diagram'!F46="","",'Input and Diagram'!F46)</f>
        <v>17.5</v>
      </c>
      <c r="G46" s="100"/>
      <c r="H46" s="101">
        <v>142</v>
      </c>
      <c r="I46" s="99" t="str">
        <f>IF('Input and Diagram'!I46="","",'Input and Diagram'!I46)</f>
        <v/>
      </c>
      <c r="J46" s="100"/>
      <c r="K46" s="101">
        <v>192</v>
      </c>
      <c r="L46" s="99" t="str">
        <f>IF('Input and Diagram'!L46="","",'Input and Diagram'!L46)</f>
        <v/>
      </c>
      <c r="M46" s="92"/>
      <c r="N46" s="112">
        <f t="shared" si="35"/>
        <v>1.5</v>
      </c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102">
        <v>42</v>
      </c>
      <c r="Z46" s="102">
        <f t="shared" si="53"/>
        <v>42</v>
      </c>
      <c r="AA46" s="96">
        <f t="shared" si="84"/>
        <v>20.2</v>
      </c>
      <c r="AB46" s="103">
        <f t="shared" si="68"/>
        <v>18.159572809253756</v>
      </c>
      <c r="AC46" s="103">
        <f t="shared" si="68"/>
        <v>20.386581036900093</v>
      </c>
      <c r="AD46" s="103">
        <f t="shared" si="68"/>
        <v>17.046068695430588</v>
      </c>
      <c r="AE46" s="103">
        <f t="shared" si="68"/>
        <v>21.500085150723262</v>
      </c>
      <c r="AF46" s="103">
        <f t="shared" si="68"/>
        <v>15.932564581607419</v>
      </c>
      <c r="AG46" s="103">
        <f t="shared" si="68"/>
        <v>22.61358926454643</v>
      </c>
      <c r="AH46" s="103">
        <f t="shared" si="68"/>
        <v>19.273076923076925</v>
      </c>
      <c r="AI46" s="96">
        <f t="shared" si="69"/>
        <v>1.5</v>
      </c>
      <c r="AJ46" s="103">
        <f t="shared" si="54"/>
        <v>1.1388349514563103</v>
      </c>
      <c r="AK46" s="103">
        <f t="shared" si="55"/>
        <v>3.7239902912621345</v>
      </c>
      <c r="AL46" s="103">
        <f t="shared" si="56"/>
        <v>2.8622718446601931</v>
      </c>
      <c r="AM46" s="103">
        <f t="shared" si="57"/>
        <v>2.0005533980582517</v>
      </c>
      <c r="AN46" s="103">
        <f t="shared" si="58"/>
        <v>22.302377893950709</v>
      </c>
      <c r="AO46" s="103">
        <f t="shared" si="59"/>
        <v>16.243775952203141</v>
      </c>
      <c r="AR46" s="143">
        <f t="shared" si="60"/>
        <v>1</v>
      </c>
      <c r="AS46" s="96">
        <f t="shared" si="61"/>
        <v>20.2</v>
      </c>
      <c r="AT46" s="144">
        <f t="shared" si="70"/>
        <v>1.5</v>
      </c>
      <c r="AU46" s="143">
        <f t="shared" si="71"/>
        <v>0</v>
      </c>
      <c r="AV46" s="96" t="str">
        <f t="shared" si="72"/>
        <v/>
      </c>
      <c r="AW46" s="96" t="e">
        <f t="shared" si="36"/>
        <v>#N/A</v>
      </c>
      <c r="AX46" s="144" t="e">
        <f t="shared" si="73"/>
        <v>#N/A</v>
      </c>
      <c r="AY46" s="160">
        <f t="shared" si="62"/>
        <v>1</v>
      </c>
      <c r="AZ46" s="96" t="str">
        <f t="shared" si="42"/>
        <v/>
      </c>
      <c r="BA46" s="143">
        <f t="shared" si="74"/>
        <v>1</v>
      </c>
      <c r="BB46" s="96">
        <f t="shared" si="46"/>
        <v>1</v>
      </c>
      <c r="BC46" s="96" t="e">
        <f t="shared" si="75"/>
        <v>#N/A</v>
      </c>
      <c r="BD46" s="96">
        <f t="shared" si="76"/>
        <v>1.5</v>
      </c>
      <c r="BE46" s="143">
        <f t="shared" si="77"/>
        <v>1</v>
      </c>
      <c r="BF46" s="96">
        <f t="shared" si="41"/>
        <v>0</v>
      </c>
      <c r="BG46" s="148" t="e">
        <f t="shared" si="78"/>
        <v>#N/A</v>
      </c>
      <c r="BH46" s="143">
        <f t="shared" si="79"/>
        <v>-1</v>
      </c>
      <c r="BI46" s="96">
        <f t="shared" si="43"/>
        <v>0</v>
      </c>
      <c r="BJ46" s="148" t="e">
        <f t="shared" si="80"/>
        <v>#N/A</v>
      </c>
      <c r="BK46" s="143">
        <f t="shared" si="81"/>
        <v>1</v>
      </c>
      <c r="BL46" s="96">
        <f t="shared" si="48"/>
        <v>0</v>
      </c>
      <c r="BM46" s="148">
        <f t="shared" si="82"/>
        <v>20.2</v>
      </c>
      <c r="BN46" s="143">
        <f t="shared" si="83"/>
        <v>-1</v>
      </c>
      <c r="BO46" s="96">
        <f t="shared" si="49"/>
        <v>0</v>
      </c>
      <c r="BP46" s="148" t="e">
        <f>IF(SUM(BO46:BO59)&gt;0,#REF!,#N/A)</f>
        <v>#N/A</v>
      </c>
      <c r="BQ46" s="143">
        <f t="shared" si="63"/>
        <v>0</v>
      </c>
      <c r="BR46" s="96">
        <f t="shared" si="44"/>
        <v>0</v>
      </c>
      <c r="BS46" s="144" t="e">
        <f t="shared" si="12"/>
        <v>#N/A</v>
      </c>
      <c r="BT46" s="143">
        <f t="shared" si="64"/>
        <v>0</v>
      </c>
      <c r="BU46" s="96">
        <f t="shared" si="39"/>
        <v>0</v>
      </c>
      <c r="BV46" s="144" t="e">
        <f t="shared" si="85"/>
        <v>#N/A</v>
      </c>
      <c r="BW46" s="152">
        <f t="shared" si="65"/>
        <v>1</v>
      </c>
      <c r="BX46" s="96">
        <f t="shared" si="47"/>
        <v>0</v>
      </c>
      <c r="BY46" s="154" t="e">
        <f t="shared" si="66"/>
        <v>#N/A</v>
      </c>
      <c r="BZ46" s="152">
        <f t="shared" si="67"/>
        <v>0</v>
      </c>
      <c r="CA46" s="96">
        <f t="shared" si="52"/>
        <v>0</v>
      </c>
      <c r="CB46" s="155" t="e">
        <f t="shared" si="18"/>
        <v>#N/A</v>
      </c>
    </row>
    <row r="47" spans="2:80" s="97" customFormat="1" ht="12.75" x14ac:dyDescent="0.2">
      <c r="B47" s="89">
        <v>43</v>
      </c>
      <c r="C47" s="99">
        <f>IF('Input and Diagram'!C47="","",'Input and Diagram'!C47)</f>
        <v>18.8</v>
      </c>
      <c r="D47" s="91"/>
      <c r="E47" s="89">
        <v>93</v>
      </c>
      <c r="F47" s="99">
        <f>IF('Input and Diagram'!F47="","",'Input and Diagram'!F47)</f>
        <v>20.6</v>
      </c>
      <c r="G47" s="100"/>
      <c r="H47" s="101">
        <v>143</v>
      </c>
      <c r="I47" s="99" t="str">
        <f>IF('Input and Diagram'!I47="","",'Input and Diagram'!I47)</f>
        <v/>
      </c>
      <c r="J47" s="100"/>
      <c r="K47" s="101">
        <v>193</v>
      </c>
      <c r="L47" s="99" t="str">
        <f>IF('Input and Diagram'!L47="","",'Input and Diagram'!L47)</f>
        <v/>
      </c>
      <c r="M47" s="92"/>
      <c r="N47" s="112">
        <f t="shared" si="35"/>
        <v>1.3999999999999986</v>
      </c>
      <c r="O47" s="105"/>
      <c r="P47" s="105"/>
      <c r="Q47" s="92"/>
      <c r="R47" s="92"/>
      <c r="S47" s="92"/>
      <c r="T47" s="92"/>
      <c r="U47" s="92"/>
      <c r="V47" s="92"/>
      <c r="W47" s="92"/>
      <c r="X47" s="92"/>
      <c r="Y47" s="102">
        <v>43</v>
      </c>
      <c r="Z47" s="102">
        <f t="shared" si="53"/>
        <v>43</v>
      </c>
      <c r="AA47" s="96">
        <f t="shared" si="84"/>
        <v>18.8</v>
      </c>
      <c r="AB47" s="103">
        <f t="shared" si="68"/>
        <v>18.159572809253756</v>
      </c>
      <c r="AC47" s="103">
        <f t="shared" si="68"/>
        <v>20.386581036900093</v>
      </c>
      <c r="AD47" s="103">
        <f t="shared" si="68"/>
        <v>17.046068695430588</v>
      </c>
      <c r="AE47" s="103">
        <f t="shared" si="68"/>
        <v>21.500085150723262</v>
      </c>
      <c r="AF47" s="103">
        <f t="shared" si="68"/>
        <v>15.932564581607419</v>
      </c>
      <c r="AG47" s="103">
        <f t="shared" si="68"/>
        <v>22.61358926454643</v>
      </c>
      <c r="AH47" s="103">
        <f t="shared" si="68"/>
        <v>19.273076923076925</v>
      </c>
      <c r="AI47" s="96">
        <f t="shared" si="69"/>
        <v>1.3999999999999986</v>
      </c>
      <c r="AJ47" s="103">
        <f t="shared" si="54"/>
        <v>1.1388349514563103</v>
      </c>
      <c r="AK47" s="103">
        <f t="shared" si="55"/>
        <v>3.7239902912621345</v>
      </c>
      <c r="AL47" s="103">
        <f t="shared" si="56"/>
        <v>2.8622718446601931</v>
      </c>
      <c r="AM47" s="103">
        <f t="shared" si="57"/>
        <v>2.0005533980582517</v>
      </c>
      <c r="AN47" s="103">
        <f t="shared" si="58"/>
        <v>22.302377893950709</v>
      </c>
      <c r="AO47" s="103">
        <f t="shared" si="59"/>
        <v>16.243775952203141</v>
      </c>
      <c r="AR47" s="143">
        <f t="shared" si="60"/>
        <v>1</v>
      </c>
      <c r="AS47" s="96">
        <f t="shared" si="61"/>
        <v>18.8</v>
      </c>
      <c r="AT47" s="144">
        <f t="shared" si="70"/>
        <v>1.3999999999999986</v>
      </c>
      <c r="AU47" s="143">
        <f t="shared" si="71"/>
        <v>0</v>
      </c>
      <c r="AV47" s="96" t="str">
        <f t="shared" si="72"/>
        <v/>
      </c>
      <c r="AW47" s="96" t="e">
        <f t="shared" si="36"/>
        <v>#N/A</v>
      </c>
      <c r="AX47" s="144" t="e">
        <f t="shared" si="73"/>
        <v>#N/A</v>
      </c>
      <c r="AY47" s="160">
        <f t="shared" si="62"/>
        <v>-1</v>
      </c>
      <c r="AZ47" s="96" t="str">
        <f t="shared" si="42"/>
        <v/>
      </c>
      <c r="BA47" s="143">
        <f t="shared" si="74"/>
        <v>1</v>
      </c>
      <c r="BB47" s="96">
        <f t="shared" si="46"/>
        <v>1</v>
      </c>
      <c r="BC47" s="96" t="e">
        <f t="shared" si="75"/>
        <v>#N/A</v>
      </c>
      <c r="BD47" s="96">
        <f t="shared" si="76"/>
        <v>1.3999999999999986</v>
      </c>
      <c r="BE47" s="143">
        <f t="shared" si="77"/>
        <v>-1</v>
      </c>
      <c r="BF47" s="96">
        <f t="shared" si="41"/>
        <v>0</v>
      </c>
      <c r="BG47" s="148" t="e">
        <f t="shared" si="78"/>
        <v>#N/A</v>
      </c>
      <c r="BH47" s="143">
        <f t="shared" si="79"/>
        <v>-1</v>
      </c>
      <c r="BI47" s="96">
        <f t="shared" si="43"/>
        <v>0</v>
      </c>
      <c r="BJ47" s="148" t="e">
        <f t="shared" si="80"/>
        <v>#N/A</v>
      </c>
      <c r="BK47" s="143">
        <f t="shared" si="81"/>
        <v>-1</v>
      </c>
      <c r="BL47" s="96">
        <f t="shared" si="48"/>
        <v>0</v>
      </c>
      <c r="BM47" s="148">
        <f t="shared" si="82"/>
        <v>18.8</v>
      </c>
      <c r="BN47" s="143">
        <f t="shared" si="83"/>
        <v>-1</v>
      </c>
      <c r="BO47" s="96">
        <f t="shared" si="49"/>
        <v>0</v>
      </c>
      <c r="BP47" s="148" t="e">
        <f>IF(SUM(BO47:BO60)&gt;0,#REF!,#N/A)</f>
        <v>#N/A</v>
      </c>
      <c r="BQ47" s="143">
        <f t="shared" si="63"/>
        <v>0</v>
      </c>
      <c r="BR47" s="96">
        <f t="shared" si="44"/>
        <v>0</v>
      </c>
      <c r="BS47" s="144" t="e">
        <f t="shared" si="12"/>
        <v>#N/A</v>
      </c>
      <c r="BT47" s="143">
        <f t="shared" si="64"/>
        <v>0</v>
      </c>
      <c r="BU47" s="96">
        <f t="shared" si="39"/>
        <v>0</v>
      </c>
      <c r="BV47" s="144" t="e">
        <f t="shared" si="85"/>
        <v>#N/A</v>
      </c>
      <c r="BW47" s="152">
        <f t="shared" si="65"/>
        <v>1</v>
      </c>
      <c r="BX47" s="96">
        <f t="shared" si="47"/>
        <v>0</v>
      </c>
      <c r="BY47" s="154" t="e">
        <f t="shared" si="66"/>
        <v>#N/A</v>
      </c>
      <c r="BZ47" s="152">
        <f t="shared" si="67"/>
        <v>0</v>
      </c>
      <c r="CA47" s="96">
        <f t="shared" si="52"/>
        <v>0</v>
      </c>
      <c r="CB47" s="155" t="e">
        <f t="shared" si="18"/>
        <v>#N/A</v>
      </c>
    </row>
    <row r="48" spans="2:80" s="97" customFormat="1" ht="12.75" x14ac:dyDescent="0.2">
      <c r="B48" s="89">
        <v>44</v>
      </c>
      <c r="C48" s="99">
        <f>IF('Input and Diagram'!C48="","",'Input and Diagram'!C48)</f>
        <v>20.2</v>
      </c>
      <c r="D48" s="91"/>
      <c r="E48" s="89">
        <v>94</v>
      </c>
      <c r="F48" s="99">
        <f>IF('Input and Diagram'!F48="","",'Input and Diagram'!F48)</f>
        <v>17.600000000000001</v>
      </c>
      <c r="G48" s="100"/>
      <c r="H48" s="101">
        <v>144</v>
      </c>
      <c r="I48" s="99" t="str">
        <f>IF('Input and Diagram'!I48="","",'Input and Diagram'!I48)</f>
        <v/>
      </c>
      <c r="J48" s="100"/>
      <c r="K48" s="101">
        <v>194</v>
      </c>
      <c r="L48" s="99" t="str">
        <f>IF('Input and Diagram'!L48="","",'Input and Diagram'!L48)</f>
        <v/>
      </c>
      <c r="M48" s="92"/>
      <c r="N48" s="112">
        <f t="shared" si="35"/>
        <v>1.3999999999999986</v>
      </c>
      <c r="O48" s="105"/>
      <c r="P48" s="105"/>
      <c r="Q48" s="105"/>
      <c r="R48" s="92"/>
      <c r="S48" s="92"/>
      <c r="T48" s="92"/>
      <c r="U48" s="92"/>
      <c r="V48" s="92"/>
      <c r="W48" s="92"/>
      <c r="X48" s="92"/>
      <c r="Y48" s="102">
        <v>44</v>
      </c>
      <c r="Z48" s="102">
        <f t="shared" si="53"/>
        <v>44</v>
      </c>
      <c r="AA48" s="96">
        <f t="shared" si="84"/>
        <v>20.2</v>
      </c>
      <c r="AB48" s="103">
        <f t="shared" si="68"/>
        <v>18.159572809253756</v>
      </c>
      <c r="AC48" s="103">
        <f t="shared" si="68"/>
        <v>20.386581036900093</v>
      </c>
      <c r="AD48" s="103">
        <f t="shared" si="68"/>
        <v>17.046068695430588</v>
      </c>
      <c r="AE48" s="103">
        <f t="shared" si="68"/>
        <v>21.500085150723262</v>
      </c>
      <c r="AF48" s="103">
        <f t="shared" si="68"/>
        <v>15.932564581607419</v>
      </c>
      <c r="AG48" s="103">
        <f t="shared" si="68"/>
        <v>22.61358926454643</v>
      </c>
      <c r="AH48" s="103">
        <f t="shared" si="68"/>
        <v>19.273076923076925</v>
      </c>
      <c r="AI48" s="96">
        <f t="shared" si="69"/>
        <v>1.3999999999999986</v>
      </c>
      <c r="AJ48" s="103">
        <f t="shared" si="54"/>
        <v>1.1388349514563103</v>
      </c>
      <c r="AK48" s="103">
        <f t="shared" si="55"/>
        <v>3.7239902912621345</v>
      </c>
      <c r="AL48" s="103">
        <f t="shared" si="56"/>
        <v>2.8622718446601931</v>
      </c>
      <c r="AM48" s="103">
        <f t="shared" si="57"/>
        <v>2.0005533980582517</v>
      </c>
      <c r="AN48" s="103">
        <f t="shared" si="58"/>
        <v>22.302377893950709</v>
      </c>
      <c r="AO48" s="103">
        <f t="shared" si="59"/>
        <v>16.243775952203141</v>
      </c>
      <c r="AR48" s="143">
        <f t="shared" si="60"/>
        <v>1</v>
      </c>
      <c r="AS48" s="96">
        <f t="shared" si="61"/>
        <v>20.2</v>
      </c>
      <c r="AT48" s="144">
        <f t="shared" si="70"/>
        <v>1.3999999999999986</v>
      </c>
      <c r="AU48" s="143">
        <f t="shared" si="71"/>
        <v>0</v>
      </c>
      <c r="AV48" s="96" t="str">
        <f t="shared" si="72"/>
        <v/>
      </c>
      <c r="AW48" s="96" t="e">
        <f t="shared" si="36"/>
        <v>#N/A</v>
      </c>
      <c r="AX48" s="144" t="e">
        <f t="shared" si="73"/>
        <v>#N/A</v>
      </c>
      <c r="AY48" s="160">
        <f t="shared" si="62"/>
        <v>1</v>
      </c>
      <c r="AZ48" s="96" t="str">
        <f t="shared" si="42"/>
        <v/>
      </c>
      <c r="BA48" s="143">
        <f t="shared" si="74"/>
        <v>1</v>
      </c>
      <c r="BB48" s="96">
        <f t="shared" si="46"/>
        <v>1</v>
      </c>
      <c r="BC48" s="96" t="e">
        <f t="shared" si="75"/>
        <v>#N/A</v>
      </c>
      <c r="BD48" s="96">
        <f t="shared" si="76"/>
        <v>1.3999999999999986</v>
      </c>
      <c r="BE48" s="143">
        <f t="shared" si="77"/>
        <v>1</v>
      </c>
      <c r="BF48" s="96">
        <f t="shared" si="41"/>
        <v>0</v>
      </c>
      <c r="BG48" s="148" t="e">
        <f t="shared" si="78"/>
        <v>#N/A</v>
      </c>
      <c r="BH48" s="143">
        <f t="shared" si="79"/>
        <v>0</v>
      </c>
      <c r="BI48" s="96">
        <f t="shared" si="43"/>
        <v>0</v>
      </c>
      <c r="BJ48" s="148" t="e">
        <f t="shared" si="80"/>
        <v>#N/A</v>
      </c>
      <c r="BK48" s="143">
        <f t="shared" si="81"/>
        <v>1</v>
      </c>
      <c r="BL48" s="96">
        <f t="shared" si="48"/>
        <v>0</v>
      </c>
      <c r="BM48" s="148">
        <f t="shared" si="82"/>
        <v>20.2</v>
      </c>
      <c r="BN48" s="143">
        <f t="shared" si="83"/>
        <v>0</v>
      </c>
      <c r="BO48" s="96">
        <f t="shared" si="49"/>
        <v>0</v>
      </c>
      <c r="BP48" s="148" t="e">
        <f>IF(SUM(BO48:BO61)&gt;0,#REF!,#N/A)</f>
        <v>#N/A</v>
      </c>
      <c r="BQ48" s="143">
        <f t="shared" si="63"/>
        <v>0</v>
      </c>
      <c r="BR48" s="96">
        <f t="shared" si="44"/>
        <v>0</v>
      </c>
      <c r="BS48" s="144" t="e">
        <f t="shared" si="12"/>
        <v>#N/A</v>
      </c>
      <c r="BT48" s="143">
        <f t="shared" si="64"/>
        <v>0</v>
      </c>
      <c r="BU48" s="96">
        <f t="shared" si="39"/>
        <v>0</v>
      </c>
      <c r="BV48" s="144" t="e">
        <f t="shared" si="85"/>
        <v>#N/A</v>
      </c>
      <c r="BW48" s="152">
        <f t="shared" si="65"/>
        <v>1</v>
      </c>
      <c r="BX48" s="96">
        <f t="shared" si="47"/>
        <v>0</v>
      </c>
      <c r="BY48" s="154" t="e">
        <f t="shared" si="66"/>
        <v>#N/A</v>
      </c>
      <c r="BZ48" s="152">
        <f t="shared" si="67"/>
        <v>0</v>
      </c>
      <c r="CA48" s="96">
        <f t="shared" si="52"/>
        <v>0</v>
      </c>
      <c r="CB48" s="155" t="e">
        <f t="shared" si="18"/>
        <v>#N/A</v>
      </c>
    </row>
    <row r="49" spans="2:80" s="97" customFormat="1" ht="12.75" x14ac:dyDescent="0.2">
      <c r="B49" s="89">
        <v>45</v>
      </c>
      <c r="C49" s="99">
        <f>IF('Input and Diagram'!C49="","",'Input and Diagram'!C49)</f>
        <v>18.899999999999999</v>
      </c>
      <c r="D49" s="91"/>
      <c r="E49" s="89">
        <v>95</v>
      </c>
      <c r="F49" s="99">
        <f>IF('Input and Diagram'!F49="","",'Input and Diagram'!F49)</f>
        <v>20.7</v>
      </c>
      <c r="G49" s="100"/>
      <c r="H49" s="101">
        <v>145</v>
      </c>
      <c r="I49" s="99" t="str">
        <f>IF('Input and Diagram'!I49="","",'Input and Diagram'!I49)</f>
        <v/>
      </c>
      <c r="J49" s="100"/>
      <c r="K49" s="101">
        <v>195</v>
      </c>
      <c r="L49" s="99" t="str">
        <f>IF('Input and Diagram'!L49="","",'Input and Diagram'!L49)</f>
        <v/>
      </c>
      <c r="M49" s="92"/>
      <c r="N49" s="112">
        <f t="shared" si="35"/>
        <v>1.3000000000000007</v>
      </c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102">
        <v>45</v>
      </c>
      <c r="Z49" s="102">
        <f t="shared" si="53"/>
        <v>45</v>
      </c>
      <c r="AA49" s="96">
        <f t="shared" si="84"/>
        <v>18.899999999999999</v>
      </c>
      <c r="AB49" s="103">
        <f t="shared" si="68"/>
        <v>18.159572809253756</v>
      </c>
      <c r="AC49" s="103">
        <f t="shared" si="68"/>
        <v>20.386581036900093</v>
      </c>
      <c r="AD49" s="103">
        <f t="shared" si="68"/>
        <v>17.046068695430588</v>
      </c>
      <c r="AE49" s="103">
        <f t="shared" si="68"/>
        <v>21.500085150723262</v>
      </c>
      <c r="AF49" s="103">
        <f t="shared" si="68"/>
        <v>15.932564581607419</v>
      </c>
      <c r="AG49" s="103">
        <f t="shared" si="68"/>
        <v>22.61358926454643</v>
      </c>
      <c r="AH49" s="103">
        <f t="shared" si="68"/>
        <v>19.273076923076925</v>
      </c>
      <c r="AI49" s="96">
        <f t="shared" si="69"/>
        <v>1.3000000000000007</v>
      </c>
      <c r="AJ49" s="103">
        <f t="shared" si="54"/>
        <v>1.1388349514563103</v>
      </c>
      <c r="AK49" s="103">
        <f t="shared" si="55"/>
        <v>3.7239902912621345</v>
      </c>
      <c r="AL49" s="103">
        <f t="shared" si="56"/>
        <v>2.8622718446601931</v>
      </c>
      <c r="AM49" s="103">
        <f t="shared" si="57"/>
        <v>2.0005533980582517</v>
      </c>
      <c r="AN49" s="103">
        <f t="shared" si="58"/>
        <v>22.302377893950709</v>
      </c>
      <c r="AO49" s="103">
        <f t="shared" si="59"/>
        <v>16.243775952203141</v>
      </c>
      <c r="AR49" s="143">
        <f t="shared" si="60"/>
        <v>1</v>
      </c>
      <c r="AS49" s="96">
        <f t="shared" si="61"/>
        <v>18.899999999999999</v>
      </c>
      <c r="AT49" s="144">
        <f t="shared" si="70"/>
        <v>1.3000000000000007</v>
      </c>
      <c r="AU49" s="143">
        <f t="shared" si="71"/>
        <v>0</v>
      </c>
      <c r="AV49" s="96" t="str">
        <f t="shared" si="72"/>
        <v/>
      </c>
      <c r="AW49" s="96" t="e">
        <f t="shared" si="36"/>
        <v>#N/A</v>
      </c>
      <c r="AX49" s="144" t="e">
        <f t="shared" si="73"/>
        <v>#N/A</v>
      </c>
      <c r="AY49" s="160">
        <f t="shared" si="62"/>
        <v>-1</v>
      </c>
      <c r="AZ49" s="96" t="str">
        <f t="shared" si="42"/>
        <v/>
      </c>
      <c r="BA49" s="143">
        <f t="shared" si="74"/>
        <v>1</v>
      </c>
      <c r="BB49" s="96">
        <f t="shared" si="46"/>
        <v>1</v>
      </c>
      <c r="BC49" s="96" t="e">
        <f t="shared" si="75"/>
        <v>#N/A</v>
      </c>
      <c r="BD49" s="96">
        <f t="shared" si="76"/>
        <v>1.3000000000000007</v>
      </c>
      <c r="BE49" s="143">
        <f t="shared" si="77"/>
        <v>-1</v>
      </c>
      <c r="BF49" s="96">
        <f t="shared" si="41"/>
        <v>0</v>
      </c>
      <c r="BG49" s="148" t="e">
        <f t="shared" si="78"/>
        <v>#N/A</v>
      </c>
      <c r="BH49" s="143">
        <f t="shared" si="79"/>
        <v>-1</v>
      </c>
      <c r="BI49" s="96">
        <f t="shared" si="43"/>
        <v>0</v>
      </c>
      <c r="BJ49" s="148" t="e">
        <f t="shared" si="80"/>
        <v>#N/A</v>
      </c>
      <c r="BK49" s="143">
        <f t="shared" si="81"/>
        <v>-1</v>
      </c>
      <c r="BL49" s="96">
        <f t="shared" si="48"/>
        <v>1</v>
      </c>
      <c r="BM49" s="148">
        <f t="shared" si="82"/>
        <v>18.899999999999999</v>
      </c>
      <c r="BN49" s="143">
        <f t="shared" si="83"/>
        <v>-1</v>
      </c>
      <c r="BO49" s="96">
        <f t="shared" si="49"/>
        <v>0</v>
      </c>
      <c r="BP49" s="148" t="e">
        <f>IF(SUM(BO49:BO62)&gt;0,#REF!,#N/A)</f>
        <v>#N/A</v>
      </c>
      <c r="BQ49" s="143">
        <f t="shared" si="63"/>
        <v>0</v>
      </c>
      <c r="BR49" s="96">
        <f t="shared" si="44"/>
        <v>0</v>
      </c>
      <c r="BS49" s="144" t="e">
        <f t="shared" si="12"/>
        <v>#N/A</v>
      </c>
      <c r="BT49" s="143">
        <f t="shared" si="64"/>
        <v>0</v>
      </c>
      <c r="BU49" s="96">
        <f t="shared" si="39"/>
        <v>0</v>
      </c>
      <c r="BV49" s="144" t="e">
        <f t="shared" si="85"/>
        <v>#N/A</v>
      </c>
      <c r="BW49" s="152">
        <f t="shared" si="65"/>
        <v>1</v>
      </c>
      <c r="BX49" s="96">
        <f t="shared" si="47"/>
        <v>0</v>
      </c>
      <c r="BY49" s="154" t="e">
        <f t="shared" si="66"/>
        <v>#N/A</v>
      </c>
      <c r="BZ49" s="152">
        <f t="shared" si="67"/>
        <v>0</v>
      </c>
      <c r="CA49" s="96">
        <f t="shared" si="52"/>
        <v>0</v>
      </c>
      <c r="CB49" s="155" t="e">
        <f t="shared" si="18"/>
        <v>#N/A</v>
      </c>
    </row>
    <row r="50" spans="2:80" s="97" customFormat="1" ht="12.75" x14ac:dyDescent="0.2">
      <c r="B50" s="89">
        <v>46</v>
      </c>
      <c r="C50" s="99">
        <f>IF('Input and Diagram'!C50="","",'Input and Diagram'!C50)</f>
        <v>19.7</v>
      </c>
      <c r="D50" s="91"/>
      <c r="E50" s="89">
        <v>96</v>
      </c>
      <c r="F50" s="99">
        <f>IF('Input and Diagram'!F50="","",'Input and Diagram'!F50)</f>
        <v>20.65</v>
      </c>
      <c r="G50" s="100"/>
      <c r="H50" s="101">
        <v>146</v>
      </c>
      <c r="I50" s="99" t="str">
        <f>IF('Input and Diagram'!I50="","",'Input and Diagram'!I50)</f>
        <v/>
      </c>
      <c r="J50" s="100"/>
      <c r="K50" s="101">
        <v>196</v>
      </c>
      <c r="L50" s="99" t="str">
        <f>IF('Input and Diagram'!L50="","",'Input and Diagram'!L50)</f>
        <v/>
      </c>
      <c r="M50" s="92"/>
      <c r="N50" s="112">
        <f t="shared" si="35"/>
        <v>0.80000000000000071</v>
      </c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102">
        <v>46</v>
      </c>
      <c r="Z50" s="102">
        <f t="shared" si="53"/>
        <v>46</v>
      </c>
      <c r="AA50" s="96">
        <f t="shared" si="84"/>
        <v>19.7</v>
      </c>
      <c r="AB50" s="103">
        <f t="shared" si="68"/>
        <v>18.159572809253756</v>
      </c>
      <c r="AC50" s="103">
        <f t="shared" si="68"/>
        <v>20.386581036900093</v>
      </c>
      <c r="AD50" s="103">
        <f t="shared" si="68"/>
        <v>17.046068695430588</v>
      </c>
      <c r="AE50" s="103">
        <f t="shared" si="68"/>
        <v>21.500085150723262</v>
      </c>
      <c r="AF50" s="103">
        <f t="shared" si="68"/>
        <v>15.932564581607419</v>
      </c>
      <c r="AG50" s="103">
        <f t="shared" si="68"/>
        <v>22.61358926454643</v>
      </c>
      <c r="AH50" s="103">
        <f t="shared" si="68"/>
        <v>19.273076923076925</v>
      </c>
      <c r="AI50" s="96">
        <f t="shared" si="69"/>
        <v>0.80000000000000071</v>
      </c>
      <c r="AJ50" s="103">
        <f t="shared" si="54"/>
        <v>1.1388349514563103</v>
      </c>
      <c r="AK50" s="103">
        <f t="shared" si="55"/>
        <v>3.7239902912621345</v>
      </c>
      <c r="AL50" s="103">
        <f t="shared" si="56"/>
        <v>2.8622718446601931</v>
      </c>
      <c r="AM50" s="103">
        <f t="shared" si="57"/>
        <v>2.0005533980582517</v>
      </c>
      <c r="AN50" s="103">
        <f t="shared" si="58"/>
        <v>22.302377893950709</v>
      </c>
      <c r="AO50" s="103">
        <f t="shared" si="59"/>
        <v>16.243775952203141</v>
      </c>
      <c r="AR50" s="143">
        <f t="shared" si="60"/>
        <v>1</v>
      </c>
      <c r="AS50" s="96">
        <f t="shared" si="61"/>
        <v>19.7</v>
      </c>
      <c r="AT50" s="144">
        <f t="shared" si="70"/>
        <v>0.80000000000000071</v>
      </c>
      <c r="AU50" s="143">
        <f t="shared" si="71"/>
        <v>0</v>
      </c>
      <c r="AV50" s="96" t="str">
        <f t="shared" si="72"/>
        <v/>
      </c>
      <c r="AW50" s="96" t="e">
        <f t="shared" si="36"/>
        <v>#N/A</v>
      </c>
      <c r="AX50" s="144" t="e">
        <f t="shared" si="73"/>
        <v>#N/A</v>
      </c>
      <c r="AY50" s="160">
        <f t="shared" si="62"/>
        <v>1</v>
      </c>
      <c r="AZ50" s="96" t="str">
        <f t="shared" si="42"/>
        <v/>
      </c>
      <c r="BA50" s="143">
        <f t="shared" si="74"/>
        <v>-1</v>
      </c>
      <c r="BB50" s="96" t="str">
        <f t="shared" si="46"/>
        <v/>
      </c>
      <c r="BC50" s="96" t="e">
        <f t="shared" si="75"/>
        <v>#N/A</v>
      </c>
      <c r="BD50" s="96" t="e">
        <f t="shared" si="76"/>
        <v>#N/A</v>
      </c>
      <c r="BE50" s="143">
        <f t="shared" si="77"/>
        <v>1</v>
      </c>
      <c r="BF50" s="96">
        <f t="shared" si="41"/>
        <v>0</v>
      </c>
      <c r="BG50" s="148" t="e">
        <f t="shared" si="78"/>
        <v>#N/A</v>
      </c>
      <c r="BH50" s="143">
        <f t="shared" si="79"/>
        <v>-1</v>
      </c>
      <c r="BI50" s="96">
        <f t="shared" si="43"/>
        <v>0</v>
      </c>
      <c r="BJ50" s="148" t="e">
        <f t="shared" si="80"/>
        <v>#N/A</v>
      </c>
      <c r="BK50" s="143">
        <f t="shared" si="81"/>
        <v>1</v>
      </c>
      <c r="BL50" s="96">
        <f t="shared" si="48"/>
        <v>1</v>
      </c>
      <c r="BM50" s="148">
        <f t="shared" si="82"/>
        <v>19.7</v>
      </c>
      <c r="BN50" s="143">
        <f t="shared" si="83"/>
        <v>-1</v>
      </c>
      <c r="BO50" s="96">
        <f t="shared" si="49"/>
        <v>0</v>
      </c>
      <c r="BP50" s="148" t="e">
        <f>IF(SUM(BO50:BO63)&gt;0,#REF!,#N/A)</f>
        <v>#N/A</v>
      </c>
      <c r="BQ50" s="143">
        <f t="shared" si="63"/>
        <v>0</v>
      </c>
      <c r="BR50" s="96">
        <f t="shared" si="44"/>
        <v>0</v>
      </c>
      <c r="BS50" s="144" t="e">
        <f t="shared" si="12"/>
        <v>#N/A</v>
      </c>
      <c r="BT50" s="143">
        <f t="shared" si="64"/>
        <v>0</v>
      </c>
      <c r="BU50" s="96">
        <f t="shared" si="39"/>
        <v>0</v>
      </c>
      <c r="BV50" s="144" t="e">
        <f t="shared" si="85"/>
        <v>#N/A</v>
      </c>
      <c r="BW50" s="152">
        <f t="shared" si="65"/>
        <v>1</v>
      </c>
      <c r="BX50" s="96">
        <f t="shared" si="47"/>
        <v>0</v>
      </c>
      <c r="BY50" s="154" t="e">
        <f t="shared" si="66"/>
        <v>#N/A</v>
      </c>
      <c r="BZ50" s="152">
        <f t="shared" si="67"/>
        <v>0</v>
      </c>
      <c r="CA50" s="96">
        <f t="shared" si="52"/>
        <v>0</v>
      </c>
      <c r="CB50" s="155" t="e">
        <f t="shared" si="18"/>
        <v>#N/A</v>
      </c>
    </row>
    <row r="51" spans="2:80" s="97" customFormat="1" ht="12.75" x14ac:dyDescent="0.2">
      <c r="B51" s="89">
        <v>47</v>
      </c>
      <c r="C51" s="99">
        <f>IF('Input and Diagram'!C51="","",'Input and Diagram'!C51)</f>
        <v>19.7</v>
      </c>
      <c r="D51" s="91"/>
      <c r="E51" s="89">
        <v>97</v>
      </c>
      <c r="F51" s="99">
        <f>IF('Input and Diagram'!F51="","",'Input and Diagram'!F51)</f>
        <v>16.899999999999999</v>
      </c>
      <c r="G51" s="100"/>
      <c r="H51" s="101">
        <v>147</v>
      </c>
      <c r="I51" s="99" t="str">
        <f>IF('Input and Diagram'!I51="","",'Input and Diagram'!I51)</f>
        <v/>
      </c>
      <c r="J51" s="100"/>
      <c r="K51" s="101">
        <v>197</v>
      </c>
      <c r="L51" s="99" t="str">
        <f>IF('Input and Diagram'!L51="","",'Input and Diagram'!L51)</f>
        <v/>
      </c>
      <c r="M51" s="92"/>
      <c r="N51" s="112">
        <f t="shared" si="35"/>
        <v>0</v>
      </c>
      <c r="O51" s="105"/>
      <c r="P51" s="105"/>
      <c r="Q51" s="105"/>
      <c r="R51" s="92"/>
      <c r="S51" s="92"/>
      <c r="T51" s="92"/>
      <c r="U51" s="92"/>
      <c r="V51" s="92"/>
      <c r="W51" s="92"/>
      <c r="X51" s="92"/>
      <c r="Y51" s="102">
        <v>47</v>
      </c>
      <c r="Z51" s="102">
        <f t="shared" si="53"/>
        <v>47</v>
      </c>
      <c r="AA51" s="96">
        <f t="shared" si="84"/>
        <v>19.7</v>
      </c>
      <c r="AB51" s="103">
        <f t="shared" si="68"/>
        <v>18.159572809253756</v>
      </c>
      <c r="AC51" s="103">
        <f t="shared" si="68"/>
        <v>20.386581036900093</v>
      </c>
      <c r="AD51" s="103">
        <f t="shared" si="68"/>
        <v>17.046068695430588</v>
      </c>
      <c r="AE51" s="103">
        <f t="shared" si="68"/>
        <v>21.500085150723262</v>
      </c>
      <c r="AF51" s="103">
        <f t="shared" si="68"/>
        <v>15.932564581607419</v>
      </c>
      <c r="AG51" s="103">
        <f t="shared" si="68"/>
        <v>22.61358926454643</v>
      </c>
      <c r="AH51" s="103">
        <f t="shared" si="68"/>
        <v>19.273076923076925</v>
      </c>
      <c r="AI51" s="96">
        <f t="shared" si="69"/>
        <v>0</v>
      </c>
      <c r="AJ51" s="103">
        <f t="shared" si="54"/>
        <v>1.1388349514563103</v>
      </c>
      <c r="AK51" s="103">
        <f t="shared" si="55"/>
        <v>3.7239902912621345</v>
      </c>
      <c r="AL51" s="103">
        <f t="shared" si="56"/>
        <v>2.8622718446601931</v>
      </c>
      <c r="AM51" s="103">
        <f t="shared" si="57"/>
        <v>2.0005533980582517</v>
      </c>
      <c r="AN51" s="103">
        <f t="shared" si="58"/>
        <v>22.302377893950709</v>
      </c>
      <c r="AO51" s="103">
        <f t="shared" si="59"/>
        <v>16.243775952203141</v>
      </c>
      <c r="AR51" s="143">
        <f t="shared" si="60"/>
        <v>1</v>
      </c>
      <c r="AS51" s="96">
        <f t="shared" si="61"/>
        <v>19.7</v>
      </c>
      <c r="AT51" s="144">
        <f t="shared" si="70"/>
        <v>0</v>
      </c>
      <c r="AU51" s="143">
        <f t="shared" si="71"/>
        <v>0</v>
      </c>
      <c r="AV51" s="96" t="str">
        <f t="shared" si="72"/>
        <v/>
      </c>
      <c r="AW51" s="96" t="e">
        <f t="shared" si="36"/>
        <v>#N/A</v>
      </c>
      <c r="AX51" s="144" t="e">
        <f t="shared" si="73"/>
        <v>#N/A</v>
      </c>
      <c r="AY51" s="160">
        <f t="shared" si="62"/>
        <v>1</v>
      </c>
      <c r="AZ51" s="96" t="str">
        <f t="shared" si="42"/>
        <v/>
      </c>
      <c r="BA51" s="143">
        <f t="shared" si="74"/>
        <v>-1</v>
      </c>
      <c r="BB51" s="96" t="str">
        <f t="shared" si="46"/>
        <v/>
      </c>
      <c r="BC51" s="96" t="e">
        <f t="shared" si="75"/>
        <v>#N/A</v>
      </c>
      <c r="BD51" s="96" t="e">
        <f t="shared" si="76"/>
        <v>#N/A</v>
      </c>
      <c r="BE51" s="143">
        <f t="shared" si="77"/>
        <v>0</v>
      </c>
      <c r="BF51" s="96">
        <f t="shared" si="41"/>
        <v>0</v>
      </c>
      <c r="BG51" s="148" t="e">
        <f t="shared" si="78"/>
        <v>#N/A</v>
      </c>
      <c r="BH51" s="143">
        <f t="shared" si="79"/>
        <v>-1</v>
      </c>
      <c r="BI51" s="96">
        <f t="shared" si="43"/>
        <v>0</v>
      </c>
      <c r="BJ51" s="148" t="e">
        <f t="shared" si="80"/>
        <v>#N/A</v>
      </c>
      <c r="BK51" s="143">
        <f t="shared" si="81"/>
        <v>0</v>
      </c>
      <c r="BL51" s="96">
        <f t="shared" si="48"/>
        <v>0</v>
      </c>
      <c r="BM51" s="148" t="e">
        <f t="shared" si="82"/>
        <v>#N/A</v>
      </c>
      <c r="BN51" s="143">
        <f t="shared" si="83"/>
        <v>-1</v>
      </c>
      <c r="BO51" s="96">
        <f t="shared" si="49"/>
        <v>0</v>
      </c>
      <c r="BP51" s="148" t="e">
        <f>IF(SUM(BO51:BO64)&gt;0,#REF!,#N/A)</f>
        <v>#N/A</v>
      </c>
      <c r="BQ51" s="143">
        <f t="shared" si="63"/>
        <v>0</v>
      </c>
      <c r="BR51" s="96">
        <f t="shared" si="44"/>
        <v>0</v>
      </c>
      <c r="BS51" s="144" t="e">
        <f t="shared" si="12"/>
        <v>#N/A</v>
      </c>
      <c r="BT51" s="143">
        <f t="shared" si="64"/>
        <v>0</v>
      </c>
      <c r="BU51" s="96">
        <f t="shared" si="39"/>
        <v>0</v>
      </c>
      <c r="BV51" s="144" t="e">
        <f t="shared" si="85"/>
        <v>#N/A</v>
      </c>
      <c r="BW51" s="152">
        <f t="shared" si="65"/>
        <v>1</v>
      </c>
      <c r="BX51" s="96">
        <f t="shared" si="47"/>
        <v>0</v>
      </c>
      <c r="BY51" s="154" t="e">
        <f t="shared" si="66"/>
        <v>#N/A</v>
      </c>
      <c r="BZ51" s="152">
        <f t="shared" si="67"/>
        <v>0</v>
      </c>
      <c r="CA51" s="96">
        <f t="shared" si="52"/>
        <v>0</v>
      </c>
      <c r="CB51" s="155" t="e">
        <f t="shared" si="18"/>
        <v>#N/A</v>
      </c>
    </row>
    <row r="52" spans="2:80" s="97" customFormat="1" ht="12.75" x14ac:dyDescent="0.2">
      <c r="B52" s="89">
        <v>48</v>
      </c>
      <c r="C52" s="99">
        <f>IF('Input and Diagram'!C52="","",'Input and Diagram'!C52)</f>
        <v>19.2</v>
      </c>
      <c r="D52" s="91"/>
      <c r="E52" s="89">
        <v>98</v>
      </c>
      <c r="F52" s="99">
        <f>IF('Input and Diagram'!F52="","",'Input and Diagram'!F52)</f>
        <v>20</v>
      </c>
      <c r="G52" s="100"/>
      <c r="H52" s="101">
        <v>148</v>
      </c>
      <c r="I52" s="99" t="str">
        <f>IF('Input and Diagram'!I52="","",'Input and Diagram'!I52)</f>
        <v/>
      </c>
      <c r="J52" s="100"/>
      <c r="K52" s="101">
        <v>198</v>
      </c>
      <c r="L52" s="99" t="str">
        <f>IF('Input and Diagram'!L52="","",'Input and Diagram'!L52)</f>
        <v/>
      </c>
      <c r="M52" s="92"/>
      <c r="N52" s="112">
        <f t="shared" si="35"/>
        <v>0.5</v>
      </c>
      <c r="O52" s="105"/>
      <c r="P52" s="105"/>
      <c r="Q52" s="105"/>
      <c r="R52" s="92"/>
      <c r="S52" s="92"/>
      <c r="T52" s="92"/>
      <c r="U52" s="92"/>
      <c r="V52" s="92"/>
      <c r="W52" s="92"/>
      <c r="X52" s="92"/>
      <c r="Y52" s="102">
        <v>48</v>
      </c>
      <c r="Z52" s="102">
        <f t="shared" si="53"/>
        <v>48</v>
      </c>
      <c r="AA52" s="96">
        <f t="shared" si="84"/>
        <v>19.2</v>
      </c>
      <c r="AB52" s="103">
        <f t="shared" si="68"/>
        <v>18.159572809253756</v>
      </c>
      <c r="AC52" s="103">
        <f t="shared" si="68"/>
        <v>20.386581036900093</v>
      </c>
      <c r="AD52" s="103">
        <f t="shared" si="68"/>
        <v>17.046068695430588</v>
      </c>
      <c r="AE52" s="103">
        <f t="shared" si="68"/>
        <v>21.500085150723262</v>
      </c>
      <c r="AF52" s="103">
        <f t="shared" si="68"/>
        <v>15.932564581607419</v>
      </c>
      <c r="AG52" s="103">
        <f t="shared" si="68"/>
        <v>22.61358926454643</v>
      </c>
      <c r="AH52" s="103">
        <f t="shared" si="68"/>
        <v>19.273076923076925</v>
      </c>
      <c r="AI52" s="96">
        <f t="shared" si="69"/>
        <v>0.5</v>
      </c>
      <c r="AJ52" s="103">
        <f t="shared" si="54"/>
        <v>1.1388349514563103</v>
      </c>
      <c r="AK52" s="103">
        <f t="shared" si="55"/>
        <v>3.7239902912621345</v>
      </c>
      <c r="AL52" s="103">
        <f t="shared" si="56"/>
        <v>2.8622718446601931</v>
      </c>
      <c r="AM52" s="103">
        <f t="shared" si="57"/>
        <v>2.0005533980582517</v>
      </c>
      <c r="AN52" s="103">
        <f t="shared" si="58"/>
        <v>22.302377893950709</v>
      </c>
      <c r="AO52" s="103">
        <f t="shared" si="59"/>
        <v>16.243775952203141</v>
      </c>
      <c r="AR52" s="143">
        <f t="shared" si="60"/>
        <v>1</v>
      </c>
      <c r="AS52" s="96">
        <f t="shared" si="61"/>
        <v>19.2</v>
      </c>
      <c r="AT52" s="144">
        <f t="shared" si="70"/>
        <v>0.5</v>
      </c>
      <c r="AU52" s="143">
        <f t="shared" si="71"/>
        <v>0</v>
      </c>
      <c r="AV52" s="96" t="str">
        <f t="shared" si="72"/>
        <v/>
      </c>
      <c r="AW52" s="96" t="e">
        <f t="shared" si="36"/>
        <v>#N/A</v>
      </c>
      <c r="AX52" s="144" t="e">
        <f t="shared" si="73"/>
        <v>#N/A</v>
      </c>
      <c r="AY52" s="160">
        <f t="shared" si="62"/>
        <v>-1</v>
      </c>
      <c r="AZ52" s="96" t="str">
        <f t="shared" si="42"/>
        <v/>
      </c>
      <c r="BA52" s="143">
        <f t="shared" si="74"/>
        <v>-1</v>
      </c>
      <c r="BB52" s="96" t="str">
        <f t="shared" si="46"/>
        <v/>
      </c>
      <c r="BC52" s="96" t="e">
        <f t="shared" si="75"/>
        <v>#N/A</v>
      </c>
      <c r="BD52" s="96" t="e">
        <f t="shared" si="76"/>
        <v>#N/A</v>
      </c>
      <c r="BE52" s="143">
        <f t="shared" si="77"/>
        <v>-1</v>
      </c>
      <c r="BF52" s="96">
        <f t="shared" si="41"/>
        <v>0</v>
      </c>
      <c r="BG52" s="148" t="e">
        <f t="shared" si="78"/>
        <v>#N/A</v>
      </c>
      <c r="BH52" s="143">
        <f t="shared" si="79"/>
        <v>1</v>
      </c>
      <c r="BI52" s="96">
        <f t="shared" si="43"/>
        <v>0</v>
      </c>
      <c r="BJ52" s="148" t="e">
        <f t="shared" si="80"/>
        <v>#N/A</v>
      </c>
      <c r="BK52" s="143">
        <f t="shared" si="81"/>
        <v>-1</v>
      </c>
      <c r="BL52" s="96">
        <f t="shared" si="48"/>
        <v>0</v>
      </c>
      <c r="BM52" s="148" t="e">
        <f t="shared" si="82"/>
        <v>#N/A</v>
      </c>
      <c r="BN52" s="143">
        <f t="shared" si="83"/>
        <v>1</v>
      </c>
      <c r="BO52" s="96">
        <f t="shared" si="49"/>
        <v>0</v>
      </c>
      <c r="BP52" s="148" t="e">
        <f>IF(SUM(BO52:BO65)&gt;0,#REF!,#N/A)</f>
        <v>#N/A</v>
      </c>
      <c r="BQ52" s="143">
        <f t="shared" si="63"/>
        <v>0</v>
      </c>
      <c r="BR52" s="96">
        <f t="shared" si="44"/>
        <v>0</v>
      </c>
      <c r="BS52" s="144" t="e">
        <f t="shared" si="12"/>
        <v>#N/A</v>
      </c>
      <c r="BT52" s="143">
        <f t="shared" si="64"/>
        <v>0</v>
      </c>
      <c r="BU52" s="96">
        <f t="shared" si="39"/>
        <v>0</v>
      </c>
      <c r="BV52" s="144" t="e">
        <f t="shared" si="85"/>
        <v>#N/A</v>
      </c>
      <c r="BW52" s="152">
        <f t="shared" si="65"/>
        <v>1</v>
      </c>
      <c r="BX52" s="96">
        <f t="shared" si="47"/>
        <v>0</v>
      </c>
      <c r="BY52" s="154" t="e">
        <f t="shared" si="66"/>
        <v>#N/A</v>
      </c>
      <c r="BZ52" s="152">
        <f t="shared" si="67"/>
        <v>0</v>
      </c>
      <c r="CA52" s="96">
        <f t="shared" si="52"/>
        <v>0</v>
      </c>
      <c r="CB52" s="155" t="e">
        <f t="shared" si="18"/>
        <v>#N/A</v>
      </c>
    </row>
    <row r="53" spans="2:80" s="97" customFormat="1" ht="12.75" x14ac:dyDescent="0.2">
      <c r="B53" s="89">
        <v>49</v>
      </c>
      <c r="C53" s="99">
        <f>IF('Input and Diagram'!C53="","",'Input and Diagram'!C53)</f>
        <v>20.6</v>
      </c>
      <c r="D53" s="91"/>
      <c r="E53" s="89">
        <v>99</v>
      </c>
      <c r="F53" s="99">
        <f>IF('Input and Diagram'!F53="","",'Input and Diagram'!F53)</f>
        <v>22</v>
      </c>
      <c r="G53" s="100"/>
      <c r="H53" s="101">
        <v>149</v>
      </c>
      <c r="I53" s="99" t="str">
        <f>IF('Input and Diagram'!I53="","",'Input and Diagram'!I53)</f>
        <v/>
      </c>
      <c r="J53" s="100"/>
      <c r="K53" s="101">
        <v>199</v>
      </c>
      <c r="L53" s="99" t="str">
        <f>IF('Input and Diagram'!L53="","",'Input and Diagram'!L53)</f>
        <v/>
      </c>
      <c r="M53" s="92"/>
      <c r="N53" s="112">
        <f t="shared" si="35"/>
        <v>1.4000000000000021</v>
      </c>
      <c r="O53" s="105"/>
      <c r="P53" s="105"/>
      <c r="Q53" s="105"/>
      <c r="R53" s="92"/>
      <c r="S53" s="92"/>
      <c r="T53" s="92"/>
      <c r="U53" s="92"/>
      <c r="V53" s="92"/>
      <c r="W53" s="92"/>
      <c r="X53" s="92"/>
      <c r="Y53" s="102">
        <v>49</v>
      </c>
      <c r="Z53" s="102">
        <f t="shared" si="53"/>
        <v>49</v>
      </c>
      <c r="AA53" s="96">
        <f t="shared" si="84"/>
        <v>20.6</v>
      </c>
      <c r="AB53" s="103">
        <f t="shared" si="68"/>
        <v>18.159572809253756</v>
      </c>
      <c r="AC53" s="103">
        <f t="shared" si="68"/>
        <v>20.386581036900093</v>
      </c>
      <c r="AD53" s="103">
        <f t="shared" si="68"/>
        <v>17.046068695430588</v>
      </c>
      <c r="AE53" s="103">
        <f t="shared" si="68"/>
        <v>21.500085150723262</v>
      </c>
      <c r="AF53" s="103">
        <f t="shared" si="68"/>
        <v>15.932564581607419</v>
      </c>
      <c r="AG53" s="103">
        <f t="shared" si="68"/>
        <v>22.61358926454643</v>
      </c>
      <c r="AH53" s="103">
        <f t="shared" si="68"/>
        <v>19.273076923076925</v>
      </c>
      <c r="AI53" s="96">
        <f t="shared" si="69"/>
        <v>1.4000000000000021</v>
      </c>
      <c r="AJ53" s="103">
        <f t="shared" si="54"/>
        <v>1.1388349514563103</v>
      </c>
      <c r="AK53" s="103">
        <f t="shared" si="55"/>
        <v>3.7239902912621345</v>
      </c>
      <c r="AL53" s="103">
        <f t="shared" si="56"/>
        <v>2.8622718446601931</v>
      </c>
      <c r="AM53" s="103">
        <f t="shared" si="57"/>
        <v>2.0005533980582517</v>
      </c>
      <c r="AN53" s="103">
        <f t="shared" si="58"/>
        <v>22.302377893950709</v>
      </c>
      <c r="AO53" s="103">
        <f t="shared" si="59"/>
        <v>16.243775952203141</v>
      </c>
      <c r="AR53" s="143">
        <f t="shared" si="60"/>
        <v>1</v>
      </c>
      <c r="AS53" s="96">
        <f t="shared" si="61"/>
        <v>20.6</v>
      </c>
      <c r="AT53" s="144">
        <f t="shared" si="70"/>
        <v>1.4000000000000021</v>
      </c>
      <c r="AU53" s="143">
        <f t="shared" si="71"/>
        <v>0</v>
      </c>
      <c r="AV53" s="96" t="str">
        <f t="shared" si="72"/>
        <v/>
      </c>
      <c r="AW53" s="96" t="e">
        <f t="shared" si="36"/>
        <v>#N/A</v>
      </c>
      <c r="AX53" s="144" t="e">
        <f t="shared" si="73"/>
        <v>#N/A</v>
      </c>
      <c r="AY53" s="160">
        <f t="shared" si="62"/>
        <v>1</v>
      </c>
      <c r="AZ53" s="96" t="str">
        <f t="shared" si="42"/>
        <v/>
      </c>
      <c r="BA53" s="143">
        <f t="shared" si="74"/>
        <v>1</v>
      </c>
      <c r="BB53" s="96" t="str">
        <f t="shared" si="46"/>
        <v/>
      </c>
      <c r="BC53" s="96" t="e">
        <f t="shared" si="75"/>
        <v>#N/A</v>
      </c>
      <c r="BD53" s="96" t="e">
        <f t="shared" si="76"/>
        <v>#N/A</v>
      </c>
      <c r="BE53" s="143">
        <f t="shared" si="77"/>
        <v>1</v>
      </c>
      <c r="BF53" s="96">
        <f t="shared" si="41"/>
        <v>0</v>
      </c>
      <c r="BG53" s="148" t="e">
        <f t="shared" si="78"/>
        <v>#N/A</v>
      </c>
      <c r="BH53" s="143">
        <f t="shared" si="79"/>
        <v>1</v>
      </c>
      <c r="BI53" s="96">
        <f t="shared" si="43"/>
        <v>0</v>
      </c>
      <c r="BJ53" s="148" t="e">
        <f t="shared" si="80"/>
        <v>#N/A</v>
      </c>
      <c r="BK53" s="143">
        <f t="shared" si="81"/>
        <v>1</v>
      </c>
      <c r="BL53" s="96">
        <f t="shared" si="48"/>
        <v>0</v>
      </c>
      <c r="BM53" s="148" t="e">
        <f t="shared" si="82"/>
        <v>#N/A</v>
      </c>
      <c r="BN53" s="143">
        <f t="shared" si="83"/>
        <v>1</v>
      </c>
      <c r="BO53" s="96">
        <f t="shared" si="49"/>
        <v>0</v>
      </c>
      <c r="BP53" s="148" t="e">
        <f>IF(SUM(BO53:BO66)&gt;0,#REF!,#N/A)</f>
        <v>#N/A</v>
      </c>
      <c r="BQ53" s="143">
        <f t="shared" si="63"/>
        <v>0</v>
      </c>
      <c r="BR53" s="96">
        <f t="shared" si="44"/>
        <v>0</v>
      </c>
      <c r="BS53" s="144" t="e">
        <f t="shared" si="12"/>
        <v>#N/A</v>
      </c>
      <c r="BT53" s="143">
        <f t="shared" si="64"/>
        <v>1</v>
      </c>
      <c r="BU53" s="96">
        <f t="shared" si="39"/>
        <v>0</v>
      </c>
      <c r="BV53" s="144" t="e">
        <f t="shared" si="85"/>
        <v>#N/A</v>
      </c>
      <c r="BW53" s="152">
        <f t="shared" si="65"/>
        <v>0</v>
      </c>
      <c r="BX53" s="96">
        <f t="shared" si="47"/>
        <v>0</v>
      </c>
      <c r="BY53" s="154" t="e">
        <f t="shared" si="66"/>
        <v>#N/A</v>
      </c>
      <c r="BZ53" s="152">
        <f t="shared" si="67"/>
        <v>1</v>
      </c>
      <c r="CA53" s="96">
        <f t="shared" si="52"/>
        <v>0</v>
      </c>
      <c r="CB53" s="155" t="e">
        <f t="shared" si="18"/>
        <v>#N/A</v>
      </c>
    </row>
    <row r="54" spans="2:80" s="92" customFormat="1" ht="12.75" x14ac:dyDescent="0.2">
      <c r="B54" s="94">
        <v>50</v>
      </c>
      <c r="C54" s="106">
        <f>IF('Input and Diagram'!C54="","",'Input and Diagram'!C54)</f>
        <v>20.100000000000001</v>
      </c>
      <c r="D54" s="102"/>
      <c r="E54" s="94">
        <v>100</v>
      </c>
      <c r="F54" s="106">
        <f>IF('Input and Diagram'!F54="","",'Input and Diagram'!F54)</f>
        <v>19.3</v>
      </c>
      <c r="G54" s="107"/>
      <c r="H54" s="108">
        <v>150</v>
      </c>
      <c r="I54" s="106" t="str">
        <f>IF('Input and Diagram'!I54="","",'Input and Diagram'!I54)</f>
        <v/>
      </c>
      <c r="J54" s="107"/>
      <c r="K54" s="108">
        <v>200</v>
      </c>
      <c r="L54" s="106" t="str">
        <f>IF('Input and Diagram'!L54="","",'Input and Diagram'!L54)</f>
        <v/>
      </c>
      <c r="N54" s="112">
        <f t="shared" si="35"/>
        <v>0.5</v>
      </c>
      <c r="O54" s="105"/>
      <c r="P54" s="105"/>
      <c r="Q54" s="105"/>
      <c r="Y54" s="102">
        <v>50</v>
      </c>
      <c r="Z54" s="102">
        <f t="shared" si="53"/>
        <v>50</v>
      </c>
      <c r="AA54" s="102">
        <f t="shared" si="84"/>
        <v>20.100000000000001</v>
      </c>
      <c r="AB54" s="107">
        <f t="shared" ref="AB54:AH69" si="86">AB53</f>
        <v>18.159572809253756</v>
      </c>
      <c r="AC54" s="107">
        <f t="shared" si="86"/>
        <v>20.386581036900093</v>
      </c>
      <c r="AD54" s="107">
        <f t="shared" si="86"/>
        <v>17.046068695430588</v>
      </c>
      <c r="AE54" s="107">
        <f t="shared" si="86"/>
        <v>21.500085150723262</v>
      </c>
      <c r="AF54" s="107">
        <f t="shared" si="86"/>
        <v>15.932564581607419</v>
      </c>
      <c r="AG54" s="107">
        <f t="shared" si="86"/>
        <v>22.61358926454643</v>
      </c>
      <c r="AH54" s="107">
        <f t="shared" si="86"/>
        <v>19.273076923076925</v>
      </c>
      <c r="AI54" s="96">
        <f t="shared" si="69"/>
        <v>0.5</v>
      </c>
      <c r="AJ54" s="103">
        <f t="shared" si="54"/>
        <v>1.1388349514563103</v>
      </c>
      <c r="AK54" s="103">
        <f t="shared" si="55"/>
        <v>3.7239902912621345</v>
      </c>
      <c r="AL54" s="103">
        <f t="shared" si="56"/>
        <v>2.8622718446601931</v>
      </c>
      <c r="AM54" s="103">
        <f t="shared" si="57"/>
        <v>2.0005533980582517</v>
      </c>
      <c r="AN54" s="103">
        <f t="shared" si="58"/>
        <v>22.302377893950709</v>
      </c>
      <c r="AO54" s="103">
        <f t="shared" si="59"/>
        <v>16.243775952203141</v>
      </c>
      <c r="AQ54" s="97"/>
      <c r="AR54" s="143">
        <f t="shared" si="60"/>
        <v>1</v>
      </c>
      <c r="AS54" s="96">
        <f t="shared" si="61"/>
        <v>20.100000000000001</v>
      </c>
      <c r="AT54" s="144">
        <f t="shared" si="70"/>
        <v>0.5</v>
      </c>
      <c r="AU54" s="143">
        <f t="shared" si="71"/>
        <v>0</v>
      </c>
      <c r="AV54" s="96" t="str">
        <f t="shared" si="72"/>
        <v/>
      </c>
      <c r="AW54" s="96" t="e">
        <f t="shared" si="36"/>
        <v>#N/A</v>
      </c>
      <c r="AX54" s="144" t="e">
        <f t="shared" si="73"/>
        <v>#N/A</v>
      </c>
      <c r="AY54" s="160">
        <f t="shared" si="62"/>
        <v>1</v>
      </c>
      <c r="AZ54" s="96" t="str">
        <f t="shared" si="42"/>
        <v/>
      </c>
      <c r="BA54" s="143">
        <f t="shared" si="74"/>
        <v>-1</v>
      </c>
      <c r="BB54" s="96" t="str">
        <f t="shared" si="46"/>
        <v/>
      </c>
      <c r="BC54" s="96" t="e">
        <f t="shared" si="75"/>
        <v>#N/A</v>
      </c>
      <c r="BD54" s="96" t="e">
        <f t="shared" si="76"/>
        <v>#N/A</v>
      </c>
      <c r="BE54" s="143">
        <f t="shared" si="77"/>
        <v>-1</v>
      </c>
      <c r="BF54" s="96">
        <f t="shared" si="41"/>
        <v>0</v>
      </c>
      <c r="BG54" s="148" t="e">
        <f t="shared" si="78"/>
        <v>#N/A</v>
      </c>
      <c r="BH54" s="143">
        <f t="shared" si="79"/>
        <v>-1</v>
      </c>
      <c r="BI54" s="96">
        <f t="shared" si="43"/>
        <v>0</v>
      </c>
      <c r="BJ54" s="148" t="e">
        <f t="shared" si="80"/>
        <v>#N/A</v>
      </c>
      <c r="BK54" s="143">
        <f t="shared" si="81"/>
        <v>-1</v>
      </c>
      <c r="BL54" s="96">
        <f t="shared" si="48"/>
        <v>0</v>
      </c>
      <c r="BM54" s="148" t="e">
        <f t="shared" si="82"/>
        <v>#N/A</v>
      </c>
      <c r="BN54" s="143">
        <f t="shared" si="83"/>
        <v>-1</v>
      </c>
      <c r="BO54" s="96">
        <f t="shared" si="49"/>
        <v>0</v>
      </c>
      <c r="BP54" s="148" t="e">
        <f>IF(SUM(BO54:BO67)&gt;0,#REF!,#N/A)</f>
        <v>#N/A</v>
      </c>
      <c r="BQ54" s="143">
        <f t="shared" si="63"/>
        <v>0</v>
      </c>
      <c r="BR54" s="96">
        <f t="shared" si="44"/>
        <v>0</v>
      </c>
      <c r="BS54" s="144" t="e">
        <f t="shared" si="12"/>
        <v>#N/A</v>
      </c>
      <c r="BT54" s="143">
        <f t="shared" si="64"/>
        <v>0</v>
      </c>
      <c r="BU54" s="96">
        <f t="shared" si="39"/>
        <v>0</v>
      </c>
      <c r="BV54" s="144" t="e">
        <f t="shared" si="85"/>
        <v>#N/A</v>
      </c>
      <c r="BW54" s="152">
        <f t="shared" si="65"/>
        <v>1</v>
      </c>
      <c r="BX54" s="96">
        <f t="shared" si="47"/>
        <v>0</v>
      </c>
      <c r="BY54" s="154" t="e">
        <f t="shared" si="66"/>
        <v>#N/A</v>
      </c>
      <c r="BZ54" s="152">
        <f t="shared" si="67"/>
        <v>0</v>
      </c>
      <c r="CA54" s="96">
        <f t="shared" si="52"/>
        <v>0</v>
      </c>
      <c r="CB54" s="155" t="e">
        <f t="shared" si="18"/>
        <v>#N/A</v>
      </c>
    </row>
    <row r="55" spans="2:80" s="93" customFormat="1" ht="12.75" x14ac:dyDescent="0.2">
      <c r="B55" s="89">
        <v>51</v>
      </c>
      <c r="C55" s="106">
        <f>IF(F5="","",F5)</f>
        <v>18.8</v>
      </c>
      <c r="N55" s="112">
        <f t="shared" si="35"/>
        <v>1.3000000000000007</v>
      </c>
      <c r="R55" s="92"/>
      <c r="S55" s="92"/>
      <c r="T55" s="92"/>
      <c r="U55" s="92"/>
      <c r="V55" s="92"/>
      <c r="W55" s="92"/>
      <c r="X55" s="92"/>
      <c r="Y55" s="109">
        <v>51</v>
      </c>
      <c r="Z55" s="102">
        <f t="shared" si="53"/>
        <v>51</v>
      </c>
      <c r="AA55" s="109">
        <f t="shared" si="84"/>
        <v>18.8</v>
      </c>
      <c r="AB55" s="110">
        <f t="shared" si="86"/>
        <v>18.159572809253756</v>
      </c>
      <c r="AC55" s="110">
        <f t="shared" si="86"/>
        <v>20.386581036900093</v>
      </c>
      <c r="AD55" s="110">
        <f t="shared" si="86"/>
        <v>17.046068695430588</v>
      </c>
      <c r="AE55" s="110">
        <f t="shared" si="86"/>
        <v>21.500085150723262</v>
      </c>
      <c r="AF55" s="110">
        <f t="shared" si="86"/>
        <v>15.932564581607419</v>
      </c>
      <c r="AG55" s="110">
        <f t="shared" si="86"/>
        <v>22.61358926454643</v>
      </c>
      <c r="AH55" s="110">
        <f t="shared" si="86"/>
        <v>19.273076923076925</v>
      </c>
      <c r="AI55" s="96">
        <f t="shared" si="69"/>
        <v>1.3000000000000007</v>
      </c>
      <c r="AJ55" s="103">
        <f t="shared" si="54"/>
        <v>1.1388349514563103</v>
      </c>
      <c r="AK55" s="103">
        <f t="shared" si="55"/>
        <v>3.7239902912621345</v>
      </c>
      <c r="AL55" s="103">
        <f t="shared" si="56"/>
        <v>2.8622718446601931</v>
      </c>
      <c r="AM55" s="103">
        <f t="shared" si="57"/>
        <v>2.0005533980582517</v>
      </c>
      <c r="AN55" s="103">
        <f t="shared" si="58"/>
        <v>22.302377893950709</v>
      </c>
      <c r="AO55" s="103">
        <f t="shared" si="59"/>
        <v>16.243775952203141</v>
      </c>
      <c r="AQ55" s="97"/>
      <c r="AR55" s="143">
        <f t="shared" si="60"/>
        <v>1</v>
      </c>
      <c r="AS55" s="96">
        <f t="shared" si="61"/>
        <v>18.8</v>
      </c>
      <c r="AT55" s="144">
        <f t="shared" si="70"/>
        <v>1.3000000000000007</v>
      </c>
      <c r="AU55" s="143">
        <f t="shared" si="71"/>
        <v>0</v>
      </c>
      <c r="AV55" s="96" t="str">
        <f t="shared" si="72"/>
        <v/>
      </c>
      <c r="AW55" s="96" t="e">
        <f t="shared" si="36"/>
        <v>#N/A</v>
      </c>
      <c r="AX55" s="144" t="e">
        <f t="shared" si="73"/>
        <v>#N/A</v>
      </c>
      <c r="AY55" s="160">
        <f t="shared" si="62"/>
        <v>-1</v>
      </c>
      <c r="AZ55" s="96" t="str">
        <f t="shared" si="42"/>
        <v/>
      </c>
      <c r="BA55" s="143">
        <f t="shared" si="74"/>
        <v>1</v>
      </c>
      <c r="BB55" s="96" t="str">
        <f t="shared" si="46"/>
        <v/>
      </c>
      <c r="BC55" s="96" t="e">
        <f t="shared" si="75"/>
        <v>#N/A</v>
      </c>
      <c r="BD55" s="96" t="e">
        <f t="shared" si="76"/>
        <v>#N/A</v>
      </c>
      <c r="BE55" s="143">
        <f t="shared" si="77"/>
        <v>-1</v>
      </c>
      <c r="BF55" s="96">
        <f t="shared" si="41"/>
        <v>0</v>
      </c>
      <c r="BG55" s="148" t="e">
        <f t="shared" si="78"/>
        <v>#N/A</v>
      </c>
      <c r="BH55" s="143">
        <f t="shared" si="79"/>
        <v>1</v>
      </c>
      <c r="BI55" s="96">
        <f t="shared" si="43"/>
        <v>0</v>
      </c>
      <c r="BJ55" s="148" t="e">
        <f t="shared" si="80"/>
        <v>#N/A</v>
      </c>
      <c r="BK55" s="143">
        <f t="shared" si="81"/>
        <v>-1</v>
      </c>
      <c r="BL55" s="96">
        <f t="shared" si="48"/>
        <v>0</v>
      </c>
      <c r="BM55" s="148" t="e">
        <f t="shared" si="82"/>
        <v>#N/A</v>
      </c>
      <c r="BN55" s="143">
        <f t="shared" si="83"/>
        <v>1</v>
      </c>
      <c r="BO55" s="96">
        <f t="shared" si="49"/>
        <v>0</v>
      </c>
      <c r="BP55" s="148" t="e">
        <f>IF(SUM(BO55:BO68)&gt;0,#REF!,#N/A)</f>
        <v>#N/A</v>
      </c>
      <c r="BQ55" s="143">
        <f t="shared" si="63"/>
        <v>0</v>
      </c>
      <c r="BR55" s="96">
        <f t="shared" si="44"/>
        <v>0</v>
      </c>
      <c r="BS55" s="144" t="e">
        <f t="shared" si="12"/>
        <v>#N/A</v>
      </c>
      <c r="BT55" s="143">
        <f t="shared" si="64"/>
        <v>0</v>
      </c>
      <c r="BU55" s="96">
        <f t="shared" si="39"/>
        <v>0</v>
      </c>
      <c r="BV55" s="144" t="e">
        <f t="shared" si="85"/>
        <v>#N/A</v>
      </c>
      <c r="BW55" s="152">
        <f t="shared" si="65"/>
        <v>1</v>
      </c>
      <c r="BX55" s="96">
        <f t="shared" si="47"/>
        <v>0</v>
      </c>
      <c r="BY55" s="154" t="e">
        <f t="shared" si="66"/>
        <v>#N/A</v>
      </c>
      <c r="BZ55" s="152">
        <f t="shared" si="67"/>
        <v>0</v>
      </c>
      <c r="CA55" s="96">
        <f t="shared" si="52"/>
        <v>0</v>
      </c>
      <c r="CB55" s="155" t="e">
        <f t="shared" si="18"/>
        <v>#N/A</v>
      </c>
    </row>
    <row r="56" spans="2:80" s="93" customFormat="1" ht="12.75" x14ac:dyDescent="0.2">
      <c r="B56" s="94">
        <v>52</v>
      </c>
      <c r="C56" s="106">
        <f>IF(F6="","",F6)</f>
        <v>17.100000000000001</v>
      </c>
      <c r="N56" s="112">
        <f t="shared" si="35"/>
        <v>1.6999999999999993</v>
      </c>
      <c r="Y56" s="109">
        <v>52</v>
      </c>
      <c r="Z56" s="102">
        <f t="shared" si="53"/>
        <v>52</v>
      </c>
      <c r="AA56" s="109">
        <f t="shared" si="84"/>
        <v>17.100000000000001</v>
      </c>
      <c r="AB56" s="110">
        <f t="shared" si="86"/>
        <v>18.159572809253756</v>
      </c>
      <c r="AC56" s="110">
        <f t="shared" si="86"/>
        <v>20.386581036900093</v>
      </c>
      <c r="AD56" s="110">
        <f t="shared" si="86"/>
        <v>17.046068695430588</v>
      </c>
      <c r="AE56" s="110">
        <f t="shared" si="86"/>
        <v>21.500085150723262</v>
      </c>
      <c r="AF56" s="110">
        <f t="shared" si="86"/>
        <v>15.932564581607419</v>
      </c>
      <c r="AG56" s="110">
        <f t="shared" si="86"/>
        <v>22.61358926454643</v>
      </c>
      <c r="AH56" s="110">
        <f t="shared" si="86"/>
        <v>19.273076923076925</v>
      </c>
      <c r="AI56" s="96">
        <f t="shared" si="69"/>
        <v>1.6999999999999993</v>
      </c>
      <c r="AJ56" s="103">
        <f t="shared" si="54"/>
        <v>1.1388349514563103</v>
      </c>
      <c r="AK56" s="103">
        <f t="shared" si="55"/>
        <v>3.7239902912621345</v>
      </c>
      <c r="AL56" s="103">
        <f t="shared" si="56"/>
        <v>2.8622718446601931</v>
      </c>
      <c r="AM56" s="103">
        <f t="shared" si="57"/>
        <v>2.0005533980582517</v>
      </c>
      <c r="AN56" s="103">
        <f t="shared" si="58"/>
        <v>22.302377893950709</v>
      </c>
      <c r="AO56" s="103">
        <f t="shared" si="59"/>
        <v>16.243775952203141</v>
      </c>
      <c r="AQ56" s="97"/>
      <c r="AR56" s="143">
        <f t="shared" si="60"/>
        <v>1</v>
      </c>
      <c r="AS56" s="96">
        <f t="shared" si="61"/>
        <v>17.100000000000001</v>
      </c>
      <c r="AT56" s="144">
        <f t="shared" si="70"/>
        <v>1.6999999999999993</v>
      </c>
      <c r="AU56" s="143">
        <f t="shared" si="71"/>
        <v>0</v>
      </c>
      <c r="AV56" s="96" t="str">
        <f t="shared" si="72"/>
        <v/>
      </c>
      <c r="AW56" s="96" t="e">
        <f t="shared" si="36"/>
        <v>#N/A</v>
      </c>
      <c r="AX56" s="144" t="e">
        <f t="shared" si="73"/>
        <v>#N/A</v>
      </c>
      <c r="AY56" s="160">
        <f t="shared" si="62"/>
        <v>-1</v>
      </c>
      <c r="AZ56" s="96" t="str">
        <f t="shared" si="42"/>
        <v/>
      </c>
      <c r="BA56" s="143">
        <f t="shared" si="74"/>
        <v>1</v>
      </c>
      <c r="BB56" s="96" t="str">
        <f t="shared" si="46"/>
        <v/>
      </c>
      <c r="BC56" s="96" t="e">
        <f t="shared" si="75"/>
        <v>#N/A</v>
      </c>
      <c r="BD56" s="96" t="e">
        <f t="shared" si="76"/>
        <v>#N/A</v>
      </c>
      <c r="BE56" s="143">
        <f t="shared" si="77"/>
        <v>-1</v>
      </c>
      <c r="BF56" s="96">
        <f t="shared" si="41"/>
        <v>0</v>
      </c>
      <c r="BG56" s="148" t="e">
        <f t="shared" si="78"/>
        <v>#N/A</v>
      </c>
      <c r="BH56" s="143">
        <f t="shared" si="79"/>
        <v>1</v>
      </c>
      <c r="BI56" s="96">
        <f t="shared" si="43"/>
        <v>0</v>
      </c>
      <c r="BJ56" s="148" t="e">
        <f t="shared" si="80"/>
        <v>#N/A</v>
      </c>
      <c r="BK56" s="143">
        <f t="shared" si="81"/>
        <v>-1</v>
      </c>
      <c r="BL56" s="96">
        <f t="shared" si="48"/>
        <v>0</v>
      </c>
      <c r="BM56" s="148" t="e">
        <f t="shared" si="82"/>
        <v>#N/A</v>
      </c>
      <c r="BN56" s="143">
        <f t="shared" si="83"/>
        <v>1</v>
      </c>
      <c r="BO56" s="96">
        <f t="shared" si="49"/>
        <v>0</v>
      </c>
      <c r="BP56" s="148" t="e">
        <f>IF(SUM(BO56:BO69)&gt;0,#REF!,#N/A)</f>
        <v>#N/A</v>
      </c>
      <c r="BQ56" s="143">
        <f t="shared" si="63"/>
        <v>0</v>
      </c>
      <c r="BR56" s="96">
        <f t="shared" si="44"/>
        <v>0</v>
      </c>
      <c r="BS56" s="144" t="e">
        <f t="shared" si="12"/>
        <v>#N/A</v>
      </c>
      <c r="BT56" s="143">
        <f t="shared" si="64"/>
        <v>-1</v>
      </c>
      <c r="BU56" s="96">
        <f t="shared" si="39"/>
        <v>0</v>
      </c>
      <c r="BV56" s="144" t="e">
        <f t="shared" si="85"/>
        <v>#N/A</v>
      </c>
      <c r="BW56" s="152">
        <f t="shared" si="65"/>
        <v>0</v>
      </c>
      <c r="BX56" s="96">
        <f t="shared" si="47"/>
        <v>0</v>
      </c>
      <c r="BY56" s="154" t="e">
        <f t="shared" si="66"/>
        <v>#N/A</v>
      </c>
      <c r="BZ56" s="152">
        <f t="shared" si="67"/>
        <v>1</v>
      </c>
      <c r="CA56" s="96">
        <f t="shared" si="52"/>
        <v>0</v>
      </c>
      <c r="CB56" s="155" t="e">
        <f t="shared" si="18"/>
        <v>#N/A</v>
      </c>
    </row>
    <row r="57" spans="2:80" s="93" customFormat="1" ht="12.75" x14ac:dyDescent="0.2">
      <c r="B57" s="89">
        <v>53</v>
      </c>
      <c r="C57" s="106">
        <f>IF(F7="","",F7)</f>
        <v>18.600000000000001</v>
      </c>
      <c r="F57" s="111"/>
      <c r="G57" s="111"/>
      <c r="H57" s="111"/>
      <c r="I57" s="111"/>
      <c r="J57" s="111"/>
      <c r="K57" s="111"/>
      <c r="L57" s="111"/>
      <c r="N57" s="112">
        <f t="shared" si="35"/>
        <v>1.5</v>
      </c>
      <c r="Y57" s="109">
        <v>53</v>
      </c>
      <c r="Z57" s="102">
        <f t="shared" si="53"/>
        <v>53</v>
      </c>
      <c r="AA57" s="109">
        <f t="shared" si="84"/>
        <v>18.600000000000001</v>
      </c>
      <c r="AB57" s="110">
        <f t="shared" si="86"/>
        <v>18.159572809253756</v>
      </c>
      <c r="AC57" s="110">
        <f t="shared" si="86"/>
        <v>20.386581036900093</v>
      </c>
      <c r="AD57" s="110">
        <f t="shared" si="86"/>
        <v>17.046068695430588</v>
      </c>
      <c r="AE57" s="110">
        <f t="shared" si="86"/>
        <v>21.500085150723262</v>
      </c>
      <c r="AF57" s="110">
        <f t="shared" si="86"/>
        <v>15.932564581607419</v>
      </c>
      <c r="AG57" s="110">
        <f t="shared" si="86"/>
        <v>22.61358926454643</v>
      </c>
      <c r="AH57" s="110">
        <f t="shared" si="86"/>
        <v>19.273076923076925</v>
      </c>
      <c r="AI57" s="96">
        <f t="shared" si="69"/>
        <v>1.5</v>
      </c>
      <c r="AJ57" s="103">
        <f t="shared" si="54"/>
        <v>1.1388349514563103</v>
      </c>
      <c r="AK57" s="103">
        <f t="shared" si="55"/>
        <v>3.7239902912621345</v>
      </c>
      <c r="AL57" s="103">
        <f t="shared" si="56"/>
        <v>2.8622718446601931</v>
      </c>
      <c r="AM57" s="103">
        <f t="shared" si="57"/>
        <v>2.0005533980582517</v>
      </c>
      <c r="AN57" s="103">
        <f t="shared" si="58"/>
        <v>22.302377893950709</v>
      </c>
      <c r="AO57" s="103">
        <f t="shared" si="59"/>
        <v>16.243775952203141</v>
      </c>
      <c r="AQ57" s="97"/>
      <c r="AR57" s="143">
        <f t="shared" si="60"/>
        <v>1</v>
      </c>
      <c r="AS57" s="96">
        <f t="shared" si="61"/>
        <v>18.600000000000001</v>
      </c>
      <c r="AT57" s="144">
        <f t="shared" si="70"/>
        <v>1.5</v>
      </c>
      <c r="AU57" s="143">
        <f t="shared" si="71"/>
        <v>0</v>
      </c>
      <c r="AV57" s="96" t="str">
        <f t="shared" si="72"/>
        <v/>
      </c>
      <c r="AW57" s="96" t="e">
        <f t="shared" si="36"/>
        <v>#N/A</v>
      </c>
      <c r="AX57" s="144" t="e">
        <f t="shared" si="73"/>
        <v>#N/A</v>
      </c>
      <c r="AY57" s="160">
        <f t="shared" si="62"/>
        <v>-1</v>
      </c>
      <c r="AZ57" s="96" t="str">
        <f t="shared" si="42"/>
        <v/>
      </c>
      <c r="BA57" s="143">
        <f t="shared" si="74"/>
        <v>1</v>
      </c>
      <c r="BB57" s="96" t="str">
        <f t="shared" si="46"/>
        <v/>
      </c>
      <c r="BC57" s="96" t="e">
        <f t="shared" si="75"/>
        <v>#N/A</v>
      </c>
      <c r="BD57" s="96" t="e">
        <f t="shared" si="76"/>
        <v>#N/A</v>
      </c>
      <c r="BE57" s="143">
        <f t="shared" si="77"/>
        <v>1</v>
      </c>
      <c r="BF57" s="96">
        <f t="shared" si="41"/>
        <v>0</v>
      </c>
      <c r="BG57" s="148" t="e">
        <f t="shared" si="78"/>
        <v>#N/A</v>
      </c>
      <c r="BH57" s="143">
        <f t="shared" si="79"/>
        <v>-1</v>
      </c>
      <c r="BI57" s="96">
        <f t="shared" si="43"/>
        <v>0</v>
      </c>
      <c r="BJ57" s="148" t="e">
        <f t="shared" si="80"/>
        <v>#N/A</v>
      </c>
      <c r="BK57" s="143">
        <f t="shared" si="81"/>
        <v>1</v>
      </c>
      <c r="BL57" s="96">
        <f t="shared" si="48"/>
        <v>0</v>
      </c>
      <c r="BM57" s="148" t="e">
        <f t="shared" si="82"/>
        <v>#N/A</v>
      </c>
      <c r="BN57" s="143">
        <f t="shared" si="83"/>
        <v>-1</v>
      </c>
      <c r="BO57" s="96">
        <f t="shared" si="49"/>
        <v>0</v>
      </c>
      <c r="BP57" s="148" t="e">
        <f>IF(SUM(BO57:BO70)&gt;0,#REF!,#N/A)</f>
        <v>#N/A</v>
      </c>
      <c r="BQ57" s="143">
        <f t="shared" si="63"/>
        <v>0</v>
      </c>
      <c r="BR57" s="96">
        <f t="shared" si="44"/>
        <v>0</v>
      </c>
      <c r="BS57" s="144" t="e">
        <f t="shared" si="12"/>
        <v>#N/A</v>
      </c>
      <c r="BT57" s="143">
        <f t="shared" si="64"/>
        <v>0</v>
      </c>
      <c r="BU57" s="96">
        <f t="shared" si="39"/>
        <v>0</v>
      </c>
      <c r="BV57" s="144" t="e">
        <f t="shared" si="85"/>
        <v>#N/A</v>
      </c>
      <c r="BW57" s="152">
        <f t="shared" si="65"/>
        <v>1</v>
      </c>
      <c r="BX57" s="96">
        <f t="shared" si="47"/>
        <v>0</v>
      </c>
      <c r="BY57" s="154" t="e">
        <f t="shared" si="66"/>
        <v>#N/A</v>
      </c>
      <c r="BZ57" s="152">
        <f t="shared" si="67"/>
        <v>0</v>
      </c>
      <c r="CA57" s="96">
        <f t="shared" si="52"/>
        <v>0</v>
      </c>
      <c r="CB57" s="155" t="e">
        <f t="shared" si="18"/>
        <v>#N/A</v>
      </c>
    </row>
    <row r="58" spans="2:80" s="93" customFormat="1" ht="12.75" x14ac:dyDescent="0.2">
      <c r="B58" s="94">
        <v>54</v>
      </c>
      <c r="C58" s="106">
        <f t="shared" ref="C58:C103" si="87">IF(F8="","",F8)</f>
        <v>18</v>
      </c>
      <c r="N58" s="112">
        <f t="shared" si="35"/>
        <v>0.60000000000000142</v>
      </c>
      <c r="Y58" s="109">
        <v>54</v>
      </c>
      <c r="Z58" s="102">
        <f t="shared" si="53"/>
        <v>54</v>
      </c>
      <c r="AA58" s="109">
        <f t="shared" si="84"/>
        <v>18</v>
      </c>
      <c r="AB58" s="110">
        <f t="shared" si="86"/>
        <v>18.159572809253756</v>
      </c>
      <c r="AC58" s="110">
        <f t="shared" si="86"/>
        <v>20.386581036900093</v>
      </c>
      <c r="AD58" s="110">
        <f t="shared" si="86"/>
        <v>17.046068695430588</v>
      </c>
      <c r="AE58" s="110">
        <f t="shared" si="86"/>
        <v>21.500085150723262</v>
      </c>
      <c r="AF58" s="110">
        <f t="shared" si="86"/>
        <v>15.932564581607419</v>
      </c>
      <c r="AG58" s="110">
        <f t="shared" si="86"/>
        <v>22.61358926454643</v>
      </c>
      <c r="AH58" s="110">
        <f t="shared" si="86"/>
        <v>19.273076923076925</v>
      </c>
      <c r="AI58" s="96">
        <f t="shared" si="69"/>
        <v>0.60000000000000142</v>
      </c>
      <c r="AJ58" s="103">
        <f t="shared" si="54"/>
        <v>1.1388349514563103</v>
      </c>
      <c r="AK58" s="103">
        <f t="shared" si="55"/>
        <v>3.7239902912621345</v>
      </c>
      <c r="AL58" s="103">
        <f t="shared" si="56"/>
        <v>2.8622718446601931</v>
      </c>
      <c r="AM58" s="103">
        <f t="shared" si="57"/>
        <v>2.0005533980582517</v>
      </c>
      <c r="AN58" s="103">
        <f t="shared" si="58"/>
        <v>22.302377893950709</v>
      </c>
      <c r="AO58" s="103">
        <f t="shared" si="59"/>
        <v>16.243775952203141</v>
      </c>
      <c r="AQ58" s="97"/>
      <c r="AR58" s="143">
        <f t="shared" si="60"/>
        <v>1</v>
      </c>
      <c r="AS58" s="96">
        <f t="shared" si="61"/>
        <v>18</v>
      </c>
      <c r="AT58" s="144">
        <f t="shared" si="70"/>
        <v>0.60000000000000142</v>
      </c>
      <c r="AU58" s="143">
        <f t="shared" si="71"/>
        <v>0</v>
      </c>
      <c r="AV58" s="96" t="str">
        <f t="shared" si="72"/>
        <v/>
      </c>
      <c r="AW58" s="96" t="e">
        <f t="shared" si="36"/>
        <v>#N/A</v>
      </c>
      <c r="AX58" s="144" t="e">
        <f t="shared" si="73"/>
        <v>#N/A</v>
      </c>
      <c r="AY58" s="160">
        <f t="shared" si="62"/>
        <v>-1</v>
      </c>
      <c r="AZ58" s="96" t="str">
        <f t="shared" si="42"/>
        <v/>
      </c>
      <c r="BA58" s="143">
        <f t="shared" si="74"/>
        <v>-1</v>
      </c>
      <c r="BB58" s="96" t="str">
        <f t="shared" si="46"/>
        <v/>
      </c>
      <c r="BC58" s="96" t="e">
        <f t="shared" si="75"/>
        <v>#N/A</v>
      </c>
      <c r="BD58" s="96" t="e">
        <f t="shared" si="76"/>
        <v>#N/A</v>
      </c>
      <c r="BE58" s="143">
        <f t="shared" si="77"/>
        <v>-1</v>
      </c>
      <c r="BF58" s="96">
        <f t="shared" si="41"/>
        <v>0</v>
      </c>
      <c r="BG58" s="148" t="e">
        <f t="shared" si="78"/>
        <v>#N/A</v>
      </c>
      <c r="BH58" s="143">
        <f t="shared" si="79"/>
        <v>-1</v>
      </c>
      <c r="BI58" s="96">
        <f t="shared" si="43"/>
        <v>0</v>
      </c>
      <c r="BJ58" s="148" t="e">
        <f t="shared" si="80"/>
        <v>#N/A</v>
      </c>
      <c r="BK58" s="143">
        <f t="shared" si="81"/>
        <v>-1</v>
      </c>
      <c r="BL58" s="96">
        <f t="shared" si="48"/>
        <v>0</v>
      </c>
      <c r="BM58" s="148" t="e">
        <f t="shared" si="82"/>
        <v>#N/A</v>
      </c>
      <c r="BN58" s="143">
        <f t="shared" si="83"/>
        <v>-1</v>
      </c>
      <c r="BO58" s="96">
        <f t="shared" si="49"/>
        <v>0</v>
      </c>
      <c r="BP58" s="148" t="e">
        <f>IF(SUM(BO58:BO71)&gt;0,#REF!,#N/A)</f>
        <v>#N/A</v>
      </c>
      <c r="BQ58" s="143">
        <f t="shared" si="63"/>
        <v>0</v>
      </c>
      <c r="BR58" s="96">
        <f t="shared" si="44"/>
        <v>0</v>
      </c>
      <c r="BS58" s="144" t="e">
        <f t="shared" si="12"/>
        <v>#N/A</v>
      </c>
      <c r="BT58" s="143">
        <f t="shared" si="64"/>
        <v>-1</v>
      </c>
      <c r="BU58" s="96">
        <f t="shared" si="39"/>
        <v>0</v>
      </c>
      <c r="BV58" s="144" t="e">
        <f t="shared" si="85"/>
        <v>#N/A</v>
      </c>
      <c r="BW58" s="152">
        <f t="shared" si="65"/>
        <v>0</v>
      </c>
      <c r="BX58" s="96">
        <f t="shared" si="47"/>
        <v>0</v>
      </c>
      <c r="BY58" s="154" t="e">
        <f t="shared" si="66"/>
        <v>#N/A</v>
      </c>
      <c r="BZ58" s="152">
        <f t="shared" si="67"/>
        <v>1</v>
      </c>
      <c r="CA58" s="96">
        <f t="shared" si="52"/>
        <v>0</v>
      </c>
      <c r="CB58" s="155" t="e">
        <f t="shared" si="18"/>
        <v>#N/A</v>
      </c>
    </row>
    <row r="59" spans="2:80" s="93" customFormat="1" ht="12.75" x14ac:dyDescent="0.2">
      <c r="B59" s="89">
        <v>55</v>
      </c>
      <c r="C59" s="106">
        <f t="shared" si="87"/>
        <v>18.7</v>
      </c>
      <c r="N59" s="112">
        <f t="shared" si="35"/>
        <v>0.69999999999999929</v>
      </c>
      <c r="Y59" s="109">
        <v>55</v>
      </c>
      <c r="Z59" s="102">
        <f t="shared" si="53"/>
        <v>55</v>
      </c>
      <c r="AA59" s="109">
        <f t="shared" si="84"/>
        <v>18.7</v>
      </c>
      <c r="AB59" s="110">
        <f t="shared" si="86"/>
        <v>18.159572809253756</v>
      </c>
      <c r="AC59" s="110">
        <f t="shared" si="86"/>
        <v>20.386581036900093</v>
      </c>
      <c r="AD59" s="110">
        <f t="shared" si="86"/>
        <v>17.046068695430588</v>
      </c>
      <c r="AE59" s="110">
        <f t="shared" si="86"/>
        <v>21.500085150723262</v>
      </c>
      <c r="AF59" s="110">
        <f t="shared" si="86"/>
        <v>15.932564581607419</v>
      </c>
      <c r="AG59" s="110">
        <f t="shared" si="86"/>
        <v>22.61358926454643</v>
      </c>
      <c r="AH59" s="110">
        <f t="shared" si="86"/>
        <v>19.273076923076925</v>
      </c>
      <c r="AI59" s="96">
        <f t="shared" si="69"/>
        <v>0.69999999999999929</v>
      </c>
      <c r="AJ59" s="103">
        <f t="shared" si="54"/>
        <v>1.1388349514563103</v>
      </c>
      <c r="AK59" s="103">
        <f t="shared" si="55"/>
        <v>3.7239902912621345</v>
      </c>
      <c r="AL59" s="103">
        <f t="shared" si="56"/>
        <v>2.8622718446601931</v>
      </c>
      <c r="AM59" s="103">
        <f t="shared" si="57"/>
        <v>2.0005533980582517</v>
      </c>
      <c r="AN59" s="103">
        <f t="shared" si="58"/>
        <v>22.302377893950709</v>
      </c>
      <c r="AO59" s="103">
        <f t="shared" si="59"/>
        <v>16.243775952203141</v>
      </c>
      <c r="AQ59" s="97"/>
      <c r="AR59" s="143">
        <f t="shared" si="60"/>
        <v>1</v>
      </c>
      <c r="AS59" s="96">
        <f t="shared" si="61"/>
        <v>18.7</v>
      </c>
      <c r="AT59" s="144">
        <f t="shared" si="70"/>
        <v>0.69999999999999929</v>
      </c>
      <c r="AU59" s="143">
        <f t="shared" si="71"/>
        <v>0</v>
      </c>
      <c r="AV59" s="96" t="str">
        <f t="shared" si="72"/>
        <v/>
      </c>
      <c r="AW59" s="96" t="e">
        <f t="shared" si="36"/>
        <v>#N/A</v>
      </c>
      <c r="AX59" s="144" t="e">
        <f t="shared" si="73"/>
        <v>#N/A</v>
      </c>
      <c r="AY59" s="160">
        <f t="shared" si="62"/>
        <v>-1</v>
      </c>
      <c r="AZ59" s="96" t="str">
        <f t="shared" si="42"/>
        <v/>
      </c>
      <c r="BA59" s="143">
        <f t="shared" si="74"/>
        <v>-1</v>
      </c>
      <c r="BB59" s="96" t="str">
        <f t="shared" si="46"/>
        <v/>
      </c>
      <c r="BC59" s="96" t="e">
        <f t="shared" si="75"/>
        <v>#N/A</v>
      </c>
      <c r="BD59" s="96" t="e">
        <f t="shared" si="76"/>
        <v>#N/A</v>
      </c>
      <c r="BE59" s="143">
        <f t="shared" si="77"/>
        <v>1</v>
      </c>
      <c r="BF59" s="96">
        <f t="shared" si="41"/>
        <v>0</v>
      </c>
      <c r="BG59" s="148" t="e">
        <f t="shared" si="78"/>
        <v>#N/A</v>
      </c>
      <c r="BH59" s="143">
        <f t="shared" si="79"/>
        <v>1</v>
      </c>
      <c r="BI59" s="96">
        <f t="shared" si="43"/>
        <v>0</v>
      </c>
      <c r="BJ59" s="148" t="e">
        <f t="shared" si="80"/>
        <v>#N/A</v>
      </c>
      <c r="BK59" s="143">
        <f t="shared" si="81"/>
        <v>1</v>
      </c>
      <c r="BL59" s="96">
        <f t="shared" si="48"/>
        <v>0</v>
      </c>
      <c r="BM59" s="148" t="e">
        <f t="shared" si="82"/>
        <v>#N/A</v>
      </c>
      <c r="BN59" s="143">
        <f t="shared" si="83"/>
        <v>1</v>
      </c>
      <c r="BO59" s="96">
        <f t="shared" si="49"/>
        <v>0</v>
      </c>
      <c r="BP59" s="148" t="e">
        <f>IF(SUM(BO59:BO72)&gt;0,#REF!,#N/A)</f>
        <v>#N/A</v>
      </c>
      <c r="BQ59" s="143">
        <f t="shared" si="63"/>
        <v>0</v>
      </c>
      <c r="BR59" s="96">
        <f t="shared" si="44"/>
        <v>0</v>
      </c>
      <c r="BS59" s="144" t="e">
        <f t="shared" si="12"/>
        <v>#N/A</v>
      </c>
      <c r="BT59" s="143">
        <f t="shared" si="64"/>
        <v>0</v>
      </c>
      <c r="BU59" s="96">
        <f t="shared" si="39"/>
        <v>0</v>
      </c>
      <c r="BV59" s="144" t="e">
        <f t="shared" si="85"/>
        <v>#N/A</v>
      </c>
      <c r="BW59" s="152">
        <f t="shared" si="65"/>
        <v>1</v>
      </c>
      <c r="BX59" s="96">
        <f t="shared" si="47"/>
        <v>0</v>
      </c>
      <c r="BY59" s="154" t="e">
        <f t="shared" si="66"/>
        <v>#N/A</v>
      </c>
      <c r="BZ59" s="152">
        <f t="shared" si="67"/>
        <v>0</v>
      </c>
      <c r="CA59" s="96">
        <f t="shared" si="52"/>
        <v>0</v>
      </c>
      <c r="CB59" s="155" t="e">
        <f t="shared" si="18"/>
        <v>#N/A</v>
      </c>
    </row>
    <row r="60" spans="2:80" s="93" customFormat="1" ht="12.75" x14ac:dyDescent="0.2">
      <c r="B60" s="94">
        <v>56</v>
      </c>
      <c r="C60" s="106">
        <f t="shared" si="87"/>
        <v>20.399999999999999</v>
      </c>
      <c r="N60" s="112">
        <f t="shared" si="35"/>
        <v>1.6999999999999993</v>
      </c>
      <c r="Y60" s="109">
        <v>56</v>
      </c>
      <c r="Z60" s="102">
        <f t="shared" si="53"/>
        <v>56</v>
      </c>
      <c r="AA60" s="109">
        <f t="shared" si="84"/>
        <v>20.399999999999999</v>
      </c>
      <c r="AB60" s="110">
        <f t="shared" si="86"/>
        <v>18.159572809253756</v>
      </c>
      <c r="AC60" s="110">
        <f t="shared" si="86"/>
        <v>20.386581036900093</v>
      </c>
      <c r="AD60" s="110">
        <f t="shared" si="86"/>
        <v>17.046068695430588</v>
      </c>
      <c r="AE60" s="110">
        <f t="shared" si="86"/>
        <v>21.500085150723262</v>
      </c>
      <c r="AF60" s="110">
        <f t="shared" si="86"/>
        <v>15.932564581607419</v>
      </c>
      <c r="AG60" s="110">
        <f t="shared" si="86"/>
        <v>22.61358926454643</v>
      </c>
      <c r="AH60" s="110">
        <f t="shared" si="86"/>
        <v>19.273076923076925</v>
      </c>
      <c r="AI60" s="96">
        <f t="shared" si="69"/>
        <v>1.6999999999999993</v>
      </c>
      <c r="AJ60" s="103">
        <f t="shared" si="54"/>
        <v>1.1388349514563103</v>
      </c>
      <c r="AK60" s="103">
        <f t="shared" si="55"/>
        <v>3.7239902912621345</v>
      </c>
      <c r="AL60" s="103">
        <f t="shared" si="56"/>
        <v>2.8622718446601931</v>
      </c>
      <c r="AM60" s="103">
        <f t="shared" si="57"/>
        <v>2.0005533980582517</v>
      </c>
      <c r="AN60" s="103">
        <f t="shared" si="58"/>
        <v>22.302377893950709</v>
      </c>
      <c r="AO60" s="103">
        <f t="shared" si="59"/>
        <v>16.243775952203141</v>
      </c>
      <c r="AQ60" s="97"/>
      <c r="AR60" s="143">
        <f t="shared" si="60"/>
        <v>1</v>
      </c>
      <c r="AS60" s="96">
        <f t="shared" si="61"/>
        <v>20.399999999999999</v>
      </c>
      <c r="AT60" s="144">
        <f t="shared" si="70"/>
        <v>1.6999999999999993</v>
      </c>
      <c r="AU60" s="143">
        <f t="shared" si="71"/>
        <v>0</v>
      </c>
      <c r="AV60" s="96" t="str">
        <f t="shared" si="72"/>
        <v/>
      </c>
      <c r="AW60" s="96" t="e">
        <f t="shared" si="36"/>
        <v>#N/A</v>
      </c>
      <c r="AX60" s="144" t="e">
        <f t="shared" si="73"/>
        <v>#N/A</v>
      </c>
      <c r="AY60" s="160">
        <f t="shared" si="62"/>
        <v>1</v>
      </c>
      <c r="AZ60" s="96" t="str">
        <f t="shared" si="42"/>
        <v/>
      </c>
      <c r="BA60" s="143">
        <f t="shared" si="74"/>
        <v>1</v>
      </c>
      <c r="BB60" s="96" t="str">
        <f t="shared" si="46"/>
        <v/>
      </c>
      <c r="BC60" s="96" t="e">
        <f t="shared" si="75"/>
        <v>#N/A</v>
      </c>
      <c r="BD60" s="96" t="e">
        <f t="shared" si="76"/>
        <v>#N/A</v>
      </c>
      <c r="BE60" s="143">
        <f t="shared" si="77"/>
        <v>1</v>
      </c>
      <c r="BF60" s="96">
        <f t="shared" si="41"/>
        <v>0</v>
      </c>
      <c r="BG60" s="148" t="e">
        <f t="shared" si="78"/>
        <v>#N/A</v>
      </c>
      <c r="BH60" s="143">
        <f t="shared" si="79"/>
        <v>1</v>
      </c>
      <c r="BI60" s="96">
        <f t="shared" si="43"/>
        <v>0</v>
      </c>
      <c r="BJ60" s="148" t="e">
        <f t="shared" si="80"/>
        <v>#N/A</v>
      </c>
      <c r="BK60" s="143">
        <f t="shared" si="81"/>
        <v>1</v>
      </c>
      <c r="BL60" s="96">
        <f t="shared" si="48"/>
        <v>0</v>
      </c>
      <c r="BM60" s="148" t="e">
        <f t="shared" si="82"/>
        <v>#N/A</v>
      </c>
      <c r="BN60" s="143">
        <f t="shared" si="83"/>
        <v>1</v>
      </c>
      <c r="BO60" s="96">
        <f t="shared" si="49"/>
        <v>0</v>
      </c>
      <c r="BP60" s="148" t="e">
        <f>IF(SUM(BO60:BO73)&gt;0,#REF!,#N/A)</f>
        <v>#N/A</v>
      </c>
      <c r="BQ60" s="143">
        <f t="shared" si="63"/>
        <v>0</v>
      </c>
      <c r="BR60" s="96">
        <f t="shared" si="44"/>
        <v>0</v>
      </c>
      <c r="BS60" s="144" t="e">
        <f t="shared" si="12"/>
        <v>#N/A</v>
      </c>
      <c r="BT60" s="143">
        <f t="shared" si="64"/>
        <v>1</v>
      </c>
      <c r="BU60" s="96">
        <f t="shared" si="39"/>
        <v>0</v>
      </c>
      <c r="BV60" s="144">
        <f t="shared" si="85"/>
        <v>20.399999999999999</v>
      </c>
      <c r="BW60" s="152">
        <f t="shared" si="65"/>
        <v>0</v>
      </c>
      <c r="BX60" s="96">
        <f t="shared" si="47"/>
        <v>0</v>
      </c>
      <c r="BY60" s="154" t="e">
        <f t="shared" si="66"/>
        <v>#N/A</v>
      </c>
      <c r="BZ60" s="152">
        <f t="shared" si="67"/>
        <v>1</v>
      </c>
      <c r="CA60" s="96">
        <f t="shared" si="52"/>
        <v>0</v>
      </c>
      <c r="CB60" s="155" t="e">
        <f t="shared" si="18"/>
        <v>#N/A</v>
      </c>
    </row>
    <row r="61" spans="2:80" s="93" customFormat="1" ht="12.75" x14ac:dyDescent="0.2">
      <c r="B61" s="89">
        <v>57</v>
      </c>
      <c r="C61" s="106">
        <f t="shared" si="87"/>
        <v>20.399999999999999</v>
      </c>
      <c r="N61" s="112">
        <f t="shared" si="35"/>
        <v>0</v>
      </c>
      <c r="Y61" s="109">
        <v>57</v>
      </c>
      <c r="Z61" s="102">
        <f t="shared" si="53"/>
        <v>57</v>
      </c>
      <c r="AA61" s="109">
        <f t="shared" si="84"/>
        <v>20.399999999999999</v>
      </c>
      <c r="AB61" s="110">
        <f t="shared" si="86"/>
        <v>18.159572809253756</v>
      </c>
      <c r="AC61" s="110">
        <f t="shared" si="86"/>
        <v>20.386581036900093</v>
      </c>
      <c r="AD61" s="110">
        <f t="shared" si="86"/>
        <v>17.046068695430588</v>
      </c>
      <c r="AE61" s="110">
        <f t="shared" si="86"/>
        <v>21.500085150723262</v>
      </c>
      <c r="AF61" s="110">
        <f t="shared" si="86"/>
        <v>15.932564581607419</v>
      </c>
      <c r="AG61" s="110">
        <f t="shared" si="86"/>
        <v>22.61358926454643</v>
      </c>
      <c r="AH61" s="110">
        <f t="shared" si="86"/>
        <v>19.273076923076925</v>
      </c>
      <c r="AI61" s="96">
        <f t="shared" si="69"/>
        <v>0</v>
      </c>
      <c r="AJ61" s="103">
        <f t="shared" si="54"/>
        <v>1.1388349514563103</v>
      </c>
      <c r="AK61" s="103">
        <f t="shared" si="55"/>
        <v>3.7239902912621345</v>
      </c>
      <c r="AL61" s="103">
        <f t="shared" si="56"/>
        <v>2.8622718446601931</v>
      </c>
      <c r="AM61" s="103">
        <f t="shared" si="57"/>
        <v>2.0005533980582517</v>
      </c>
      <c r="AN61" s="103">
        <f t="shared" si="58"/>
        <v>22.302377893950709</v>
      </c>
      <c r="AO61" s="103">
        <f t="shared" si="59"/>
        <v>16.243775952203141</v>
      </c>
      <c r="AQ61" s="97"/>
      <c r="AR61" s="143">
        <f t="shared" si="60"/>
        <v>1</v>
      </c>
      <c r="AS61" s="96">
        <f t="shared" si="61"/>
        <v>20.399999999999999</v>
      </c>
      <c r="AT61" s="144">
        <f t="shared" si="70"/>
        <v>0</v>
      </c>
      <c r="AU61" s="143">
        <f t="shared" si="71"/>
        <v>0</v>
      </c>
      <c r="AV61" s="96" t="str">
        <f t="shared" si="72"/>
        <v/>
      </c>
      <c r="AW61" s="96" t="e">
        <f t="shared" si="36"/>
        <v>#N/A</v>
      </c>
      <c r="AX61" s="144" t="e">
        <f t="shared" si="73"/>
        <v>#N/A</v>
      </c>
      <c r="AY61" s="160">
        <f t="shared" si="62"/>
        <v>1</v>
      </c>
      <c r="AZ61" s="96" t="str">
        <f t="shared" si="42"/>
        <v/>
      </c>
      <c r="BA61" s="143">
        <f t="shared" si="74"/>
        <v>-1</v>
      </c>
      <c r="BB61" s="96" t="str">
        <f t="shared" si="46"/>
        <v/>
      </c>
      <c r="BC61" s="96" t="e">
        <f t="shared" si="75"/>
        <v>#N/A</v>
      </c>
      <c r="BD61" s="96" t="e">
        <f t="shared" si="76"/>
        <v>#N/A</v>
      </c>
      <c r="BE61" s="143">
        <f t="shared" si="77"/>
        <v>0</v>
      </c>
      <c r="BF61" s="96">
        <f t="shared" si="41"/>
        <v>0</v>
      </c>
      <c r="BG61" s="148" t="e">
        <f t="shared" si="78"/>
        <v>#N/A</v>
      </c>
      <c r="BH61" s="143">
        <f t="shared" si="79"/>
        <v>-1</v>
      </c>
      <c r="BI61" s="96">
        <f t="shared" si="43"/>
        <v>0</v>
      </c>
      <c r="BJ61" s="148" t="e">
        <f t="shared" si="80"/>
        <v>#N/A</v>
      </c>
      <c r="BK61" s="143">
        <f t="shared" si="81"/>
        <v>0</v>
      </c>
      <c r="BL61" s="96">
        <f t="shared" si="48"/>
        <v>0</v>
      </c>
      <c r="BM61" s="148" t="e">
        <f t="shared" si="82"/>
        <v>#N/A</v>
      </c>
      <c r="BN61" s="143">
        <f t="shared" si="83"/>
        <v>-1</v>
      </c>
      <c r="BO61" s="96">
        <f t="shared" si="49"/>
        <v>0</v>
      </c>
      <c r="BP61" s="148" t="e">
        <f>IF(SUM(BO61:BO74)&gt;0,#REF!,#N/A)</f>
        <v>#N/A</v>
      </c>
      <c r="BQ61" s="143">
        <f t="shared" si="63"/>
        <v>0</v>
      </c>
      <c r="BR61" s="96">
        <f t="shared" si="44"/>
        <v>0</v>
      </c>
      <c r="BS61" s="144" t="e">
        <f t="shared" si="12"/>
        <v>#N/A</v>
      </c>
      <c r="BT61" s="143">
        <f t="shared" si="64"/>
        <v>1</v>
      </c>
      <c r="BU61" s="96">
        <f t="shared" si="39"/>
        <v>0</v>
      </c>
      <c r="BV61" s="144">
        <f t="shared" si="85"/>
        <v>20.399999999999999</v>
      </c>
      <c r="BW61" s="152">
        <f t="shared" si="65"/>
        <v>0</v>
      </c>
      <c r="BX61" s="96">
        <f t="shared" si="47"/>
        <v>0</v>
      </c>
      <c r="BY61" s="154" t="e">
        <f t="shared" si="66"/>
        <v>#N/A</v>
      </c>
      <c r="BZ61" s="152">
        <f t="shared" si="67"/>
        <v>1</v>
      </c>
      <c r="CA61" s="96">
        <f t="shared" si="52"/>
        <v>0</v>
      </c>
      <c r="CB61" s="155" t="e">
        <f t="shared" si="18"/>
        <v>#N/A</v>
      </c>
    </row>
    <row r="62" spans="2:80" s="93" customFormat="1" ht="12.75" x14ac:dyDescent="0.2">
      <c r="B62" s="94">
        <v>58</v>
      </c>
      <c r="C62" s="106">
        <f t="shared" si="87"/>
        <v>20.399999999999999</v>
      </c>
      <c r="N62" s="112">
        <f t="shared" si="35"/>
        <v>0</v>
      </c>
      <c r="Y62" s="109">
        <v>58</v>
      </c>
      <c r="Z62" s="102">
        <f t="shared" si="53"/>
        <v>58</v>
      </c>
      <c r="AA62" s="109">
        <f t="shared" si="84"/>
        <v>20.399999999999999</v>
      </c>
      <c r="AB62" s="110">
        <f t="shared" si="86"/>
        <v>18.159572809253756</v>
      </c>
      <c r="AC62" s="110">
        <f t="shared" si="86"/>
        <v>20.386581036900093</v>
      </c>
      <c r="AD62" s="110">
        <f t="shared" si="86"/>
        <v>17.046068695430588</v>
      </c>
      <c r="AE62" s="110">
        <f t="shared" si="86"/>
        <v>21.500085150723262</v>
      </c>
      <c r="AF62" s="110">
        <f t="shared" si="86"/>
        <v>15.932564581607419</v>
      </c>
      <c r="AG62" s="110">
        <f t="shared" si="86"/>
        <v>22.61358926454643</v>
      </c>
      <c r="AH62" s="110">
        <f t="shared" si="86"/>
        <v>19.273076923076925</v>
      </c>
      <c r="AI62" s="96">
        <f t="shared" si="69"/>
        <v>0</v>
      </c>
      <c r="AJ62" s="103">
        <f t="shared" si="54"/>
        <v>1.1388349514563103</v>
      </c>
      <c r="AK62" s="103">
        <f t="shared" si="55"/>
        <v>3.7239902912621345</v>
      </c>
      <c r="AL62" s="103">
        <f t="shared" si="56"/>
        <v>2.8622718446601931</v>
      </c>
      <c r="AM62" s="103">
        <f t="shared" si="57"/>
        <v>2.0005533980582517</v>
      </c>
      <c r="AN62" s="103">
        <f t="shared" si="58"/>
        <v>22.302377893950709</v>
      </c>
      <c r="AO62" s="103">
        <f t="shared" si="59"/>
        <v>16.243775952203141</v>
      </c>
      <c r="AQ62" s="97"/>
      <c r="AR62" s="143">
        <f t="shared" si="60"/>
        <v>1</v>
      </c>
      <c r="AS62" s="96">
        <f t="shared" si="61"/>
        <v>20.399999999999999</v>
      </c>
      <c r="AT62" s="144">
        <f t="shared" si="70"/>
        <v>0</v>
      </c>
      <c r="AU62" s="143">
        <f t="shared" si="71"/>
        <v>0</v>
      </c>
      <c r="AV62" s="96" t="str">
        <f t="shared" si="72"/>
        <v/>
      </c>
      <c r="AW62" s="96" t="e">
        <f t="shared" si="36"/>
        <v>#N/A</v>
      </c>
      <c r="AX62" s="144" t="e">
        <f t="shared" si="73"/>
        <v>#N/A</v>
      </c>
      <c r="AY62" s="160">
        <f t="shared" si="62"/>
        <v>1</v>
      </c>
      <c r="AZ62" s="96" t="str">
        <f t="shared" si="42"/>
        <v/>
      </c>
      <c r="BA62" s="143">
        <f t="shared" si="74"/>
        <v>-1</v>
      </c>
      <c r="BB62" s="96" t="str">
        <f t="shared" si="46"/>
        <v/>
      </c>
      <c r="BC62" s="96" t="e">
        <f t="shared" si="75"/>
        <v>#N/A</v>
      </c>
      <c r="BD62" s="96" t="e">
        <f t="shared" si="76"/>
        <v>#N/A</v>
      </c>
      <c r="BE62" s="143">
        <f t="shared" si="77"/>
        <v>0</v>
      </c>
      <c r="BF62" s="96">
        <f t="shared" si="41"/>
        <v>0</v>
      </c>
      <c r="BG62" s="148" t="e">
        <f t="shared" si="78"/>
        <v>#N/A</v>
      </c>
      <c r="BH62" s="143">
        <f t="shared" si="79"/>
        <v>0</v>
      </c>
      <c r="BI62" s="96">
        <f t="shared" si="43"/>
        <v>0</v>
      </c>
      <c r="BJ62" s="148" t="e">
        <f t="shared" si="80"/>
        <v>#N/A</v>
      </c>
      <c r="BK62" s="143">
        <f t="shared" si="81"/>
        <v>0</v>
      </c>
      <c r="BL62" s="96">
        <f t="shared" si="48"/>
        <v>0</v>
      </c>
      <c r="BM62" s="148" t="e">
        <f t="shared" si="82"/>
        <v>#N/A</v>
      </c>
      <c r="BN62" s="143">
        <f t="shared" si="83"/>
        <v>0</v>
      </c>
      <c r="BO62" s="96">
        <f t="shared" si="49"/>
        <v>0</v>
      </c>
      <c r="BP62" s="148" t="e">
        <f>IF(SUM(BO62:BO75)&gt;0,#REF!,#N/A)</f>
        <v>#N/A</v>
      </c>
      <c r="BQ62" s="143">
        <f t="shared" si="63"/>
        <v>0</v>
      </c>
      <c r="BR62" s="96">
        <f t="shared" si="44"/>
        <v>0</v>
      </c>
      <c r="BS62" s="144" t="e">
        <f t="shared" si="12"/>
        <v>#N/A</v>
      </c>
      <c r="BT62" s="143">
        <f t="shared" si="64"/>
        <v>1</v>
      </c>
      <c r="BU62" s="96">
        <f t="shared" si="39"/>
        <v>0</v>
      </c>
      <c r="BV62" s="144">
        <f t="shared" si="85"/>
        <v>20.399999999999999</v>
      </c>
      <c r="BW62" s="152">
        <f t="shared" si="65"/>
        <v>0</v>
      </c>
      <c r="BX62" s="96">
        <f t="shared" si="47"/>
        <v>0</v>
      </c>
      <c r="BY62" s="154" t="e">
        <f t="shared" si="66"/>
        <v>#N/A</v>
      </c>
      <c r="BZ62" s="152">
        <f t="shared" si="67"/>
        <v>1</v>
      </c>
      <c r="CA62" s="96">
        <f t="shared" si="52"/>
        <v>0</v>
      </c>
      <c r="CB62" s="155" t="e">
        <f t="shared" si="18"/>
        <v>#N/A</v>
      </c>
    </row>
    <row r="63" spans="2:80" s="93" customFormat="1" ht="12.75" x14ac:dyDescent="0.2">
      <c r="B63" s="89">
        <v>59</v>
      </c>
      <c r="C63" s="106">
        <f t="shared" si="87"/>
        <v>20.399999999999999</v>
      </c>
      <c r="N63" s="112">
        <f t="shared" si="35"/>
        <v>0</v>
      </c>
      <c r="Y63" s="109">
        <v>59</v>
      </c>
      <c r="Z63" s="102">
        <f t="shared" si="53"/>
        <v>59</v>
      </c>
      <c r="AA63" s="109">
        <f t="shared" si="84"/>
        <v>20.399999999999999</v>
      </c>
      <c r="AB63" s="110">
        <f t="shared" si="86"/>
        <v>18.159572809253756</v>
      </c>
      <c r="AC63" s="110">
        <f t="shared" si="86"/>
        <v>20.386581036900093</v>
      </c>
      <c r="AD63" s="110">
        <f t="shared" si="86"/>
        <v>17.046068695430588</v>
      </c>
      <c r="AE63" s="110">
        <f t="shared" si="86"/>
        <v>21.500085150723262</v>
      </c>
      <c r="AF63" s="110">
        <f t="shared" si="86"/>
        <v>15.932564581607419</v>
      </c>
      <c r="AG63" s="110">
        <f t="shared" si="86"/>
        <v>22.61358926454643</v>
      </c>
      <c r="AH63" s="110">
        <f t="shared" si="86"/>
        <v>19.273076923076925</v>
      </c>
      <c r="AI63" s="96">
        <f t="shared" si="69"/>
        <v>0</v>
      </c>
      <c r="AJ63" s="103">
        <f t="shared" si="54"/>
        <v>1.1388349514563103</v>
      </c>
      <c r="AK63" s="103">
        <f t="shared" si="55"/>
        <v>3.7239902912621345</v>
      </c>
      <c r="AL63" s="103">
        <f t="shared" si="56"/>
        <v>2.8622718446601931</v>
      </c>
      <c r="AM63" s="103">
        <f t="shared" si="57"/>
        <v>2.0005533980582517</v>
      </c>
      <c r="AN63" s="103">
        <f t="shared" si="58"/>
        <v>22.302377893950709</v>
      </c>
      <c r="AO63" s="103">
        <f t="shared" si="59"/>
        <v>16.243775952203141</v>
      </c>
      <c r="AQ63" s="97"/>
      <c r="AR63" s="143">
        <f t="shared" si="60"/>
        <v>1</v>
      </c>
      <c r="AS63" s="96">
        <f t="shared" si="61"/>
        <v>20.399999999999999</v>
      </c>
      <c r="AT63" s="144">
        <f t="shared" si="70"/>
        <v>0</v>
      </c>
      <c r="AU63" s="143">
        <f t="shared" si="71"/>
        <v>0</v>
      </c>
      <c r="AV63" s="96" t="str">
        <f t="shared" si="72"/>
        <v/>
      </c>
      <c r="AW63" s="96" t="e">
        <f t="shared" si="36"/>
        <v>#N/A</v>
      </c>
      <c r="AX63" s="144" t="e">
        <f t="shared" si="73"/>
        <v>#N/A</v>
      </c>
      <c r="AY63" s="160">
        <f t="shared" si="62"/>
        <v>1</v>
      </c>
      <c r="AZ63" s="96" t="str">
        <f t="shared" si="42"/>
        <v/>
      </c>
      <c r="BA63" s="143">
        <f t="shared" si="74"/>
        <v>-1</v>
      </c>
      <c r="BB63" s="96" t="str">
        <f t="shared" si="46"/>
        <v/>
      </c>
      <c r="BC63" s="96" t="e">
        <f t="shared" si="75"/>
        <v>#N/A</v>
      </c>
      <c r="BD63" s="96" t="e">
        <f t="shared" si="76"/>
        <v>#N/A</v>
      </c>
      <c r="BE63" s="143">
        <f t="shared" si="77"/>
        <v>0</v>
      </c>
      <c r="BF63" s="96">
        <f t="shared" si="41"/>
        <v>0</v>
      </c>
      <c r="BG63" s="148" t="e">
        <f t="shared" si="78"/>
        <v>#N/A</v>
      </c>
      <c r="BH63" s="143">
        <f t="shared" si="79"/>
        <v>0</v>
      </c>
      <c r="BI63" s="96">
        <f t="shared" si="43"/>
        <v>0</v>
      </c>
      <c r="BJ63" s="148" t="e">
        <f t="shared" si="80"/>
        <v>#N/A</v>
      </c>
      <c r="BK63" s="143">
        <f t="shared" si="81"/>
        <v>0</v>
      </c>
      <c r="BL63" s="96">
        <f t="shared" si="48"/>
        <v>0</v>
      </c>
      <c r="BM63" s="148" t="e">
        <f t="shared" si="82"/>
        <v>#N/A</v>
      </c>
      <c r="BN63" s="143">
        <f t="shared" si="83"/>
        <v>0</v>
      </c>
      <c r="BO63" s="96">
        <f t="shared" si="49"/>
        <v>0</v>
      </c>
      <c r="BP63" s="148" t="e">
        <f>IF(SUM(BO63:BO76)&gt;0,#REF!,#N/A)</f>
        <v>#N/A</v>
      </c>
      <c r="BQ63" s="143">
        <f t="shared" si="63"/>
        <v>0</v>
      </c>
      <c r="BR63" s="96">
        <f t="shared" si="44"/>
        <v>0</v>
      </c>
      <c r="BS63" s="144" t="e">
        <f t="shared" si="12"/>
        <v>#N/A</v>
      </c>
      <c r="BT63" s="143">
        <f t="shared" si="64"/>
        <v>1</v>
      </c>
      <c r="BU63" s="96">
        <f t="shared" si="39"/>
        <v>1</v>
      </c>
      <c r="BV63" s="144">
        <f t="shared" si="85"/>
        <v>20.399999999999999</v>
      </c>
      <c r="BW63" s="152">
        <f t="shared" si="65"/>
        <v>0</v>
      </c>
      <c r="BX63" s="96">
        <f t="shared" si="47"/>
        <v>0</v>
      </c>
      <c r="BY63" s="154" t="e">
        <f t="shared" si="66"/>
        <v>#N/A</v>
      </c>
      <c r="BZ63" s="152">
        <f t="shared" si="67"/>
        <v>1</v>
      </c>
      <c r="CA63" s="96">
        <f t="shared" si="52"/>
        <v>0</v>
      </c>
      <c r="CB63" s="155" t="e">
        <f t="shared" si="18"/>
        <v>#N/A</v>
      </c>
    </row>
    <row r="64" spans="2:80" s="93" customFormat="1" ht="12.75" x14ac:dyDescent="0.2">
      <c r="B64" s="94">
        <v>60</v>
      </c>
      <c r="C64" s="106">
        <f t="shared" si="87"/>
        <v>20.399999999999999</v>
      </c>
      <c r="N64" s="112">
        <f t="shared" si="35"/>
        <v>0</v>
      </c>
      <c r="Y64" s="109">
        <v>60</v>
      </c>
      <c r="Z64" s="102">
        <f t="shared" si="53"/>
        <v>60</v>
      </c>
      <c r="AA64" s="109">
        <f t="shared" si="84"/>
        <v>20.399999999999999</v>
      </c>
      <c r="AB64" s="110">
        <f t="shared" si="86"/>
        <v>18.159572809253756</v>
      </c>
      <c r="AC64" s="110">
        <f t="shared" si="86"/>
        <v>20.386581036900093</v>
      </c>
      <c r="AD64" s="110">
        <f t="shared" si="86"/>
        <v>17.046068695430588</v>
      </c>
      <c r="AE64" s="110">
        <f t="shared" si="86"/>
        <v>21.500085150723262</v>
      </c>
      <c r="AF64" s="110">
        <f t="shared" si="86"/>
        <v>15.932564581607419</v>
      </c>
      <c r="AG64" s="110">
        <f t="shared" si="86"/>
        <v>22.61358926454643</v>
      </c>
      <c r="AH64" s="110">
        <f t="shared" si="86"/>
        <v>19.273076923076925</v>
      </c>
      <c r="AI64" s="96">
        <f t="shared" si="69"/>
        <v>0</v>
      </c>
      <c r="AJ64" s="103">
        <f t="shared" si="54"/>
        <v>1.1388349514563103</v>
      </c>
      <c r="AK64" s="103">
        <f t="shared" si="55"/>
        <v>3.7239902912621345</v>
      </c>
      <c r="AL64" s="103">
        <f t="shared" si="56"/>
        <v>2.8622718446601931</v>
      </c>
      <c r="AM64" s="103">
        <f t="shared" si="57"/>
        <v>2.0005533980582517</v>
      </c>
      <c r="AN64" s="103">
        <f t="shared" si="58"/>
        <v>22.302377893950709</v>
      </c>
      <c r="AO64" s="103">
        <f t="shared" si="59"/>
        <v>16.243775952203141</v>
      </c>
      <c r="AQ64" s="97"/>
      <c r="AR64" s="143">
        <f t="shared" si="60"/>
        <v>1</v>
      </c>
      <c r="AS64" s="96">
        <f t="shared" si="61"/>
        <v>20.399999999999999</v>
      </c>
      <c r="AT64" s="144">
        <f t="shared" si="70"/>
        <v>0</v>
      </c>
      <c r="AU64" s="143">
        <f t="shared" si="71"/>
        <v>0</v>
      </c>
      <c r="AV64" s="96" t="str">
        <f t="shared" si="72"/>
        <v/>
      </c>
      <c r="AW64" s="96" t="e">
        <f t="shared" si="36"/>
        <v>#N/A</v>
      </c>
      <c r="AX64" s="144" t="e">
        <f t="shared" si="73"/>
        <v>#N/A</v>
      </c>
      <c r="AY64" s="160">
        <f t="shared" si="62"/>
        <v>1</v>
      </c>
      <c r="AZ64" s="96" t="str">
        <f t="shared" si="42"/>
        <v/>
      </c>
      <c r="BA64" s="143">
        <f t="shared" si="74"/>
        <v>-1</v>
      </c>
      <c r="BB64" s="96" t="str">
        <f t="shared" si="46"/>
        <v/>
      </c>
      <c r="BC64" s="96" t="e">
        <f t="shared" si="75"/>
        <v>#N/A</v>
      </c>
      <c r="BD64" s="96" t="e">
        <f t="shared" si="76"/>
        <v>#N/A</v>
      </c>
      <c r="BE64" s="143">
        <f t="shared" si="77"/>
        <v>0</v>
      </c>
      <c r="BF64" s="96">
        <f t="shared" si="41"/>
        <v>0</v>
      </c>
      <c r="BG64" s="148" t="e">
        <f t="shared" si="78"/>
        <v>#N/A</v>
      </c>
      <c r="BH64" s="143">
        <f t="shared" si="79"/>
        <v>0</v>
      </c>
      <c r="BI64" s="96">
        <f t="shared" si="43"/>
        <v>0</v>
      </c>
      <c r="BJ64" s="148" t="e">
        <f t="shared" si="80"/>
        <v>#N/A</v>
      </c>
      <c r="BK64" s="143">
        <f t="shared" si="81"/>
        <v>0</v>
      </c>
      <c r="BL64" s="96">
        <f t="shared" si="48"/>
        <v>0</v>
      </c>
      <c r="BM64" s="148" t="e">
        <f t="shared" si="82"/>
        <v>#N/A</v>
      </c>
      <c r="BN64" s="143">
        <f t="shared" si="83"/>
        <v>0</v>
      </c>
      <c r="BO64" s="96">
        <f t="shared" si="49"/>
        <v>0</v>
      </c>
      <c r="BP64" s="148" t="e">
        <f>IF(SUM(BO64:BO77)&gt;0,#REF!,#N/A)</f>
        <v>#N/A</v>
      </c>
      <c r="BQ64" s="143">
        <f t="shared" si="63"/>
        <v>0</v>
      </c>
      <c r="BR64" s="96">
        <f t="shared" si="44"/>
        <v>0</v>
      </c>
      <c r="BS64" s="144" t="e">
        <f t="shared" si="12"/>
        <v>#N/A</v>
      </c>
      <c r="BT64" s="143">
        <f t="shared" si="64"/>
        <v>1</v>
      </c>
      <c r="BU64" s="96">
        <f t="shared" si="39"/>
        <v>0</v>
      </c>
      <c r="BV64" s="144">
        <f t="shared" si="85"/>
        <v>20.399999999999999</v>
      </c>
      <c r="BW64" s="152">
        <f t="shared" si="65"/>
        <v>0</v>
      </c>
      <c r="BX64" s="96">
        <f t="shared" si="47"/>
        <v>0</v>
      </c>
      <c r="BY64" s="154" t="e">
        <f t="shared" si="66"/>
        <v>#N/A</v>
      </c>
      <c r="BZ64" s="152">
        <f t="shared" si="67"/>
        <v>1</v>
      </c>
      <c r="CA64" s="96">
        <f t="shared" si="52"/>
        <v>0</v>
      </c>
      <c r="CB64" s="155" t="e">
        <f t="shared" si="18"/>
        <v>#N/A</v>
      </c>
    </row>
    <row r="65" spans="1:80" s="93" customFormat="1" ht="12.75" x14ac:dyDescent="0.2">
      <c r="B65" s="89">
        <v>61</v>
      </c>
      <c r="C65" s="106">
        <f t="shared" si="87"/>
        <v>18.600000000000001</v>
      </c>
      <c r="N65" s="112">
        <f t="shared" si="35"/>
        <v>1.7999999999999972</v>
      </c>
      <c r="Y65" s="109">
        <v>61</v>
      </c>
      <c r="Z65" s="102">
        <f t="shared" si="53"/>
        <v>61</v>
      </c>
      <c r="AA65" s="109">
        <f t="shared" si="84"/>
        <v>18.600000000000001</v>
      </c>
      <c r="AB65" s="110">
        <f t="shared" si="86"/>
        <v>18.159572809253756</v>
      </c>
      <c r="AC65" s="110">
        <f t="shared" si="86"/>
        <v>20.386581036900093</v>
      </c>
      <c r="AD65" s="110">
        <f t="shared" si="86"/>
        <v>17.046068695430588</v>
      </c>
      <c r="AE65" s="110">
        <f t="shared" si="86"/>
        <v>21.500085150723262</v>
      </c>
      <c r="AF65" s="110">
        <f t="shared" si="86"/>
        <v>15.932564581607419</v>
      </c>
      <c r="AG65" s="110">
        <f t="shared" si="86"/>
        <v>22.61358926454643</v>
      </c>
      <c r="AH65" s="110">
        <f t="shared" si="86"/>
        <v>19.273076923076925</v>
      </c>
      <c r="AI65" s="96">
        <f t="shared" si="69"/>
        <v>1.7999999999999972</v>
      </c>
      <c r="AJ65" s="103">
        <f t="shared" si="54"/>
        <v>1.1388349514563103</v>
      </c>
      <c r="AK65" s="103">
        <f t="shared" si="55"/>
        <v>3.7239902912621345</v>
      </c>
      <c r="AL65" s="103">
        <f t="shared" si="56"/>
        <v>2.8622718446601931</v>
      </c>
      <c r="AM65" s="103">
        <f t="shared" si="57"/>
        <v>2.0005533980582517</v>
      </c>
      <c r="AN65" s="103">
        <f t="shared" si="58"/>
        <v>22.302377893950709</v>
      </c>
      <c r="AO65" s="103">
        <f t="shared" si="59"/>
        <v>16.243775952203141</v>
      </c>
      <c r="AQ65" s="97"/>
      <c r="AR65" s="143">
        <f t="shared" si="60"/>
        <v>1</v>
      </c>
      <c r="AS65" s="96">
        <f t="shared" si="61"/>
        <v>18.600000000000001</v>
      </c>
      <c r="AT65" s="144">
        <f t="shared" si="70"/>
        <v>1.7999999999999972</v>
      </c>
      <c r="AU65" s="143">
        <f t="shared" si="71"/>
        <v>0</v>
      </c>
      <c r="AV65" s="96" t="str">
        <f t="shared" si="72"/>
        <v/>
      </c>
      <c r="AW65" s="96" t="e">
        <f t="shared" si="36"/>
        <v>#N/A</v>
      </c>
      <c r="AX65" s="144" t="e">
        <f t="shared" si="73"/>
        <v>#N/A</v>
      </c>
      <c r="AY65" s="160">
        <f t="shared" si="62"/>
        <v>-1</v>
      </c>
      <c r="AZ65" s="96" t="str">
        <f t="shared" si="42"/>
        <v/>
      </c>
      <c r="BA65" s="143">
        <f t="shared" si="74"/>
        <v>1</v>
      </c>
      <c r="BB65" s="96" t="str">
        <f t="shared" si="46"/>
        <v/>
      </c>
      <c r="BC65" s="96" t="e">
        <f t="shared" si="75"/>
        <v>#N/A</v>
      </c>
      <c r="BD65" s="96" t="e">
        <f t="shared" si="76"/>
        <v>#N/A</v>
      </c>
      <c r="BE65" s="143">
        <f t="shared" si="77"/>
        <v>-1</v>
      </c>
      <c r="BF65" s="96">
        <f t="shared" si="41"/>
        <v>0</v>
      </c>
      <c r="BG65" s="148" t="e">
        <f t="shared" si="78"/>
        <v>#N/A</v>
      </c>
      <c r="BH65" s="143">
        <f t="shared" si="79"/>
        <v>1</v>
      </c>
      <c r="BI65" s="96">
        <f t="shared" si="43"/>
        <v>0</v>
      </c>
      <c r="BJ65" s="148" t="e">
        <f t="shared" si="80"/>
        <v>#N/A</v>
      </c>
      <c r="BK65" s="143">
        <f t="shared" si="81"/>
        <v>-1</v>
      </c>
      <c r="BL65" s="96">
        <f t="shared" si="48"/>
        <v>0</v>
      </c>
      <c r="BM65" s="148" t="e">
        <f t="shared" si="82"/>
        <v>#N/A</v>
      </c>
      <c r="BN65" s="143">
        <f t="shared" si="83"/>
        <v>1</v>
      </c>
      <c r="BO65" s="96">
        <f t="shared" si="49"/>
        <v>0</v>
      </c>
      <c r="BP65" s="148" t="e">
        <f>IF(SUM(BO65:BO78)&gt;0,#REF!,#N/A)</f>
        <v>#N/A</v>
      </c>
      <c r="BQ65" s="143">
        <f t="shared" si="63"/>
        <v>0</v>
      </c>
      <c r="BR65" s="96">
        <f t="shared" si="44"/>
        <v>0</v>
      </c>
      <c r="BS65" s="144" t="e">
        <f t="shared" si="12"/>
        <v>#N/A</v>
      </c>
      <c r="BT65" s="143">
        <f t="shared" si="64"/>
        <v>0</v>
      </c>
      <c r="BU65" s="96">
        <f t="shared" si="39"/>
        <v>1</v>
      </c>
      <c r="BV65" s="144" t="e">
        <f t="shared" si="85"/>
        <v>#N/A</v>
      </c>
      <c r="BW65" s="152">
        <f t="shared" si="65"/>
        <v>1</v>
      </c>
      <c r="BX65" s="96">
        <f t="shared" si="47"/>
        <v>0</v>
      </c>
      <c r="BY65" s="154" t="e">
        <f t="shared" si="66"/>
        <v>#N/A</v>
      </c>
      <c r="BZ65" s="152">
        <f t="shared" si="67"/>
        <v>0</v>
      </c>
      <c r="CA65" s="96">
        <f t="shared" si="52"/>
        <v>0</v>
      </c>
      <c r="CB65" s="155" t="e">
        <f t="shared" si="18"/>
        <v>#N/A</v>
      </c>
    </row>
    <row r="66" spans="1:80" s="93" customFormat="1" ht="12.75" x14ac:dyDescent="0.2">
      <c r="B66" s="94">
        <v>62</v>
      </c>
      <c r="C66" s="106">
        <f t="shared" si="87"/>
        <v>19.600000000000001</v>
      </c>
      <c r="N66" s="112">
        <f t="shared" si="35"/>
        <v>1</v>
      </c>
      <c r="Y66" s="109">
        <v>62</v>
      </c>
      <c r="Z66" s="102">
        <f t="shared" si="53"/>
        <v>62</v>
      </c>
      <c r="AA66" s="109">
        <f t="shared" si="84"/>
        <v>19.600000000000001</v>
      </c>
      <c r="AB66" s="110">
        <f t="shared" si="86"/>
        <v>18.159572809253756</v>
      </c>
      <c r="AC66" s="110">
        <f t="shared" si="86"/>
        <v>20.386581036900093</v>
      </c>
      <c r="AD66" s="110">
        <f t="shared" si="86"/>
        <v>17.046068695430588</v>
      </c>
      <c r="AE66" s="110">
        <f t="shared" si="86"/>
        <v>21.500085150723262</v>
      </c>
      <c r="AF66" s="110">
        <f t="shared" si="86"/>
        <v>15.932564581607419</v>
      </c>
      <c r="AG66" s="110">
        <f t="shared" si="86"/>
        <v>22.61358926454643</v>
      </c>
      <c r="AH66" s="110">
        <f t="shared" si="86"/>
        <v>19.273076923076925</v>
      </c>
      <c r="AI66" s="96">
        <f t="shared" si="69"/>
        <v>1</v>
      </c>
      <c r="AJ66" s="103">
        <f t="shared" si="54"/>
        <v>1.1388349514563103</v>
      </c>
      <c r="AK66" s="103">
        <f t="shared" si="55"/>
        <v>3.7239902912621345</v>
      </c>
      <c r="AL66" s="103">
        <f t="shared" si="56"/>
        <v>2.8622718446601931</v>
      </c>
      <c r="AM66" s="103">
        <f t="shared" si="57"/>
        <v>2.0005533980582517</v>
      </c>
      <c r="AN66" s="103">
        <f t="shared" si="58"/>
        <v>22.302377893950709</v>
      </c>
      <c r="AO66" s="103">
        <f t="shared" si="59"/>
        <v>16.243775952203141</v>
      </c>
      <c r="AQ66" s="97"/>
      <c r="AR66" s="143">
        <f t="shared" si="60"/>
        <v>1</v>
      </c>
      <c r="AS66" s="96">
        <f t="shared" si="61"/>
        <v>19.600000000000001</v>
      </c>
      <c r="AT66" s="144">
        <f t="shared" si="70"/>
        <v>1</v>
      </c>
      <c r="AU66" s="143">
        <f t="shared" si="71"/>
        <v>0</v>
      </c>
      <c r="AV66" s="96" t="str">
        <f t="shared" si="72"/>
        <v/>
      </c>
      <c r="AW66" s="96" t="e">
        <f t="shared" si="36"/>
        <v>#N/A</v>
      </c>
      <c r="AX66" s="144" t="e">
        <f t="shared" si="73"/>
        <v>#N/A</v>
      </c>
      <c r="AY66" s="160">
        <f t="shared" si="62"/>
        <v>1</v>
      </c>
      <c r="AZ66" s="96" t="str">
        <f t="shared" si="42"/>
        <v/>
      </c>
      <c r="BA66" s="143">
        <f t="shared" si="74"/>
        <v>-1</v>
      </c>
      <c r="BB66" s="96" t="str">
        <f t="shared" si="46"/>
        <v/>
      </c>
      <c r="BC66" s="96" t="e">
        <f t="shared" si="75"/>
        <v>#N/A</v>
      </c>
      <c r="BD66" s="96" t="e">
        <f t="shared" si="76"/>
        <v>#N/A</v>
      </c>
      <c r="BE66" s="143">
        <f t="shared" si="77"/>
        <v>1</v>
      </c>
      <c r="BF66" s="96">
        <f t="shared" si="41"/>
        <v>0</v>
      </c>
      <c r="BG66" s="148" t="e">
        <f t="shared" si="78"/>
        <v>#N/A</v>
      </c>
      <c r="BH66" s="143">
        <f t="shared" si="79"/>
        <v>-1</v>
      </c>
      <c r="BI66" s="96">
        <f t="shared" si="43"/>
        <v>0</v>
      </c>
      <c r="BJ66" s="148" t="e">
        <f t="shared" si="80"/>
        <v>#N/A</v>
      </c>
      <c r="BK66" s="143">
        <f t="shared" si="81"/>
        <v>1</v>
      </c>
      <c r="BL66" s="96">
        <f t="shared" si="48"/>
        <v>0</v>
      </c>
      <c r="BM66" s="148" t="e">
        <f t="shared" si="82"/>
        <v>#N/A</v>
      </c>
      <c r="BN66" s="143">
        <f t="shared" si="83"/>
        <v>-1</v>
      </c>
      <c r="BO66" s="96">
        <f t="shared" si="49"/>
        <v>0</v>
      </c>
      <c r="BP66" s="148" t="e">
        <f>IF(SUM(BO66:BO79)&gt;0,#REF!,#N/A)</f>
        <v>#N/A</v>
      </c>
      <c r="BQ66" s="143">
        <f t="shared" si="63"/>
        <v>0</v>
      </c>
      <c r="BR66" s="96">
        <f t="shared" si="44"/>
        <v>0</v>
      </c>
      <c r="BS66" s="144" t="e">
        <f t="shared" si="12"/>
        <v>#N/A</v>
      </c>
      <c r="BT66" s="143">
        <f t="shared" si="64"/>
        <v>0</v>
      </c>
      <c r="BU66" s="96">
        <f t="shared" si="39"/>
        <v>0</v>
      </c>
      <c r="BV66" s="144" t="e">
        <f t="shared" si="85"/>
        <v>#N/A</v>
      </c>
      <c r="BW66" s="152">
        <f t="shared" si="65"/>
        <v>1</v>
      </c>
      <c r="BX66" s="96">
        <f t="shared" si="47"/>
        <v>0</v>
      </c>
      <c r="BY66" s="154" t="e">
        <f t="shared" si="66"/>
        <v>#N/A</v>
      </c>
      <c r="BZ66" s="152">
        <f t="shared" si="67"/>
        <v>0</v>
      </c>
      <c r="CA66" s="96">
        <f t="shared" si="52"/>
        <v>0</v>
      </c>
      <c r="CB66" s="155" t="e">
        <f t="shared" si="18"/>
        <v>#N/A</v>
      </c>
    </row>
    <row r="67" spans="1:80" s="93" customFormat="1" ht="12.75" x14ac:dyDescent="0.2">
      <c r="B67" s="89">
        <v>63</v>
      </c>
      <c r="C67" s="106">
        <f t="shared" si="87"/>
        <v>18.5</v>
      </c>
      <c r="N67" s="112">
        <f t="shared" si="35"/>
        <v>1.1000000000000014</v>
      </c>
      <c r="Y67" s="109">
        <v>63</v>
      </c>
      <c r="Z67" s="102">
        <f t="shared" si="53"/>
        <v>63</v>
      </c>
      <c r="AA67" s="109">
        <f t="shared" si="84"/>
        <v>18.5</v>
      </c>
      <c r="AB67" s="110">
        <f t="shared" si="86"/>
        <v>18.159572809253756</v>
      </c>
      <c r="AC67" s="110">
        <f t="shared" si="86"/>
        <v>20.386581036900093</v>
      </c>
      <c r="AD67" s="110">
        <f t="shared" si="86"/>
        <v>17.046068695430588</v>
      </c>
      <c r="AE67" s="110">
        <f t="shared" si="86"/>
        <v>21.500085150723262</v>
      </c>
      <c r="AF67" s="110">
        <f t="shared" si="86"/>
        <v>15.932564581607419</v>
      </c>
      <c r="AG67" s="110">
        <f t="shared" si="86"/>
        <v>22.61358926454643</v>
      </c>
      <c r="AH67" s="110">
        <f t="shared" si="86"/>
        <v>19.273076923076925</v>
      </c>
      <c r="AI67" s="96">
        <f t="shared" si="69"/>
        <v>1.1000000000000014</v>
      </c>
      <c r="AJ67" s="103">
        <f t="shared" si="54"/>
        <v>1.1388349514563103</v>
      </c>
      <c r="AK67" s="103">
        <f t="shared" si="55"/>
        <v>3.7239902912621345</v>
      </c>
      <c r="AL67" s="103">
        <f t="shared" si="56"/>
        <v>2.8622718446601931</v>
      </c>
      <c r="AM67" s="103">
        <f t="shared" si="57"/>
        <v>2.0005533980582517</v>
      </c>
      <c r="AN67" s="103">
        <f t="shared" si="58"/>
        <v>22.302377893950709</v>
      </c>
      <c r="AO67" s="103">
        <f t="shared" si="59"/>
        <v>16.243775952203141</v>
      </c>
      <c r="AQ67" s="97"/>
      <c r="AR67" s="143">
        <f t="shared" si="60"/>
        <v>1</v>
      </c>
      <c r="AS67" s="96">
        <f t="shared" si="61"/>
        <v>18.5</v>
      </c>
      <c r="AT67" s="144">
        <f t="shared" si="70"/>
        <v>1.1000000000000014</v>
      </c>
      <c r="AU67" s="143">
        <f t="shared" si="71"/>
        <v>0</v>
      </c>
      <c r="AV67" s="96" t="str">
        <f t="shared" si="72"/>
        <v/>
      </c>
      <c r="AW67" s="96" t="e">
        <f t="shared" si="36"/>
        <v>#N/A</v>
      </c>
      <c r="AX67" s="144" t="e">
        <f t="shared" si="73"/>
        <v>#N/A</v>
      </c>
      <c r="AY67" s="160">
        <f t="shared" si="62"/>
        <v>-1</v>
      </c>
      <c r="AZ67" s="96" t="str">
        <f t="shared" si="42"/>
        <v/>
      </c>
      <c r="BA67" s="143">
        <f t="shared" si="74"/>
        <v>-1</v>
      </c>
      <c r="BB67" s="96" t="str">
        <f t="shared" si="46"/>
        <v/>
      </c>
      <c r="BC67" s="96" t="e">
        <f t="shared" si="75"/>
        <v>#N/A</v>
      </c>
      <c r="BD67" s="96" t="e">
        <f t="shared" si="76"/>
        <v>#N/A</v>
      </c>
      <c r="BE67" s="143">
        <f t="shared" si="77"/>
        <v>-1</v>
      </c>
      <c r="BF67" s="96">
        <f t="shared" si="41"/>
        <v>0</v>
      </c>
      <c r="BG67" s="148" t="e">
        <f t="shared" si="78"/>
        <v>#N/A</v>
      </c>
      <c r="BH67" s="143">
        <f t="shared" si="79"/>
        <v>1</v>
      </c>
      <c r="BI67" s="96">
        <f t="shared" si="43"/>
        <v>0</v>
      </c>
      <c r="BJ67" s="148" t="e">
        <f t="shared" si="80"/>
        <v>#N/A</v>
      </c>
      <c r="BK67" s="143">
        <f t="shared" si="81"/>
        <v>-1</v>
      </c>
      <c r="BL67" s="96">
        <f t="shared" si="48"/>
        <v>0</v>
      </c>
      <c r="BM67" s="148" t="e">
        <f t="shared" si="82"/>
        <v>#N/A</v>
      </c>
      <c r="BN67" s="143">
        <f t="shared" si="83"/>
        <v>1</v>
      </c>
      <c r="BO67" s="96">
        <f t="shared" si="49"/>
        <v>0</v>
      </c>
      <c r="BP67" s="148" t="e">
        <f>IF(SUM(BO67:BO80)&gt;0,#REF!,#N/A)</f>
        <v>#N/A</v>
      </c>
      <c r="BQ67" s="143">
        <f t="shared" si="63"/>
        <v>0</v>
      </c>
      <c r="BR67" s="96">
        <f t="shared" si="44"/>
        <v>0</v>
      </c>
      <c r="BS67" s="144" t="e">
        <f t="shared" si="12"/>
        <v>#N/A</v>
      </c>
      <c r="BT67" s="143">
        <f t="shared" si="64"/>
        <v>0</v>
      </c>
      <c r="BU67" s="96">
        <f t="shared" si="39"/>
        <v>0</v>
      </c>
      <c r="BV67" s="144" t="e">
        <f t="shared" si="85"/>
        <v>#N/A</v>
      </c>
      <c r="BW67" s="152">
        <f t="shared" si="65"/>
        <v>1</v>
      </c>
      <c r="BX67" s="96">
        <f t="shared" si="47"/>
        <v>0</v>
      </c>
      <c r="BY67" s="154" t="e">
        <f t="shared" si="66"/>
        <v>#N/A</v>
      </c>
      <c r="BZ67" s="152">
        <f t="shared" si="67"/>
        <v>0</v>
      </c>
      <c r="CA67" s="96">
        <f t="shared" si="52"/>
        <v>0</v>
      </c>
      <c r="CB67" s="155" t="e">
        <f t="shared" si="18"/>
        <v>#N/A</v>
      </c>
    </row>
    <row r="68" spans="1:80" s="93" customFormat="1" ht="12.75" x14ac:dyDescent="0.2">
      <c r="B68" s="94">
        <v>64</v>
      </c>
      <c r="C68" s="106">
        <f t="shared" si="87"/>
        <v>20</v>
      </c>
      <c r="N68" s="112">
        <f t="shared" si="35"/>
        <v>1.5</v>
      </c>
      <c r="Y68" s="109">
        <v>64</v>
      </c>
      <c r="Z68" s="102">
        <f t="shared" si="53"/>
        <v>64</v>
      </c>
      <c r="AA68" s="109">
        <f t="shared" si="84"/>
        <v>20</v>
      </c>
      <c r="AB68" s="110">
        <f t="shared" si="86"/>
        <v>18.159572809253756</v>
      </c>
      <c r="AC68" s="110">
        <f t="shared" si="86"/>
        <v>20.386581036900093</v>
      </c>
      <c r="AD68" s="110">
        <f t="shared" si="86"/>
        <v>17.046068695430588</v>
      </c>
      <c r="AE68" s="110">
        <f t="shared" si="86"/>
        <v>21.500085150723262</v>
      </c>
      <c r="AF68" s="110">
        <f t="shared" si="86"/>
        <v>15.932564581607419</v>
      </c>
      <c r="AG68" s="110">
        <f t="shared" si="86"/>
        <v>22.61358926454643</v>
      </c>
      <c r="AH68" s="110">
        <f t="shared" si="86"/>
        <v>19.273076923076925</v>
      </c>
      <c r="AI68" s="96">
        <f t="shared" si="69"/>
        <v>1.5</v>
      </c>
      <c r="AJ68" s="103">
        <f t="shared" si="54"/>
        <v>1.1388349514563103</v>
      </c>
      <c r="AK68" s="103">
        <f t="shared" si="55"/>
        <v>3.7239902912621345</v>
      </c>
      <c r="AL68" s="103">
        <f t="shared" si="56"/>
        <v>2.8622718446601931</v>
      </c>
      <c r="AM68" s="103">
        <f t="shared" si="57"/>
        <v>2.0005533980582517</v>
      </c>
      <c r="AN68" s="103">
        <f t="shared" si="58"/>
        <v>22.302377893950709</v>
      </c>
      <c r="AO68" s="103">
        <f t="shared" si="59"/>
        <v>16.243775952203141</v>
      </c>
      <c r="AQ68" s="97"/>
      <c r="AR68" s="143">
        <f t="shared" si="60"/>
        <v>1</v>
      </c>
      <c r="AS68" s="96">
        <f t="shared" si="61"/>
        <v>20</v>
      </c>
      <c r="AT68" s="144">
        <f t="shared" si="70"/>
        <v>1.5</v>
      </c>
      <c r="AU68" s="143">
        <f t="shared" si="71"/>
        <v>0</v>
      </c>
      <c r="AV68" s="96" t="str">
        <f t="shared" si="72"/>
        <v/>
      </c>
      <c r="AW68" s="96" t="e">
        <f t="shared" si="36"/>
        <v>#N/A</v>
      </c>
      <c r="AX68" s="144" t="e">
        <f t="shared" si="73"/>
        <v>#N/A</v>
      </c>
      <c r="AY68" s="160">
        <f t="shared" si="62"/>
        <v>1</v>
      </c>
      <c r="AZ68" s="96" t="str">
        <f t="shared" si="42"/>
        <v/>
      </c>
      <c r="BA68" s="143">
        <f t="shared" si="74"/>
        <v>1</v>
      </c>
      <c r="BB68" s="96" t="str">
        <f t="shared" si="46"/>
        <v/>
      </c>
      <c r="BC68" s="96" t="e">
        <f t="shared" si="75"/>
        <v>#N/A</v>
      </c>
      <c r="BD68" s="96" t="e">
        <f t="shared" si="76"/>
        <v>#N/A</v>
      </c>
      <c r="BE68" s="143">
        <f t="shared" si="77"/>
        <v>1</v>
      </c>
      <c r="BF68" s="96">
        <f t="shared" si="41"/>
        <v>0</v>
      </c>
      <c r="BG68" s="148" t="e">
        <f t="shared" si="78"/>
        <v>#N/A</v>
      </c>
      <c r="BH68" s="143">
        <f t="shared" si="79"/>
        <v>1</v>
      </c>
      <c r="BI68" s="96">
        <f t="shared" si="43"/>
        <v>0</v>
      </c>
      <c r="BJ68" s="148" t="e">
        <f t="shared" si="80"/>
        <v>#N/A</v>
      </c>
      <c r="BK68" s="143">
        <f t="shared" si="81"/>
        <v>1</v>
      </c>
      <c r="BL68" s="96">
        <f t="shared" si="48"/>
        <v>0</v>
      </c>
      <c r="BM68" s="148" t="e">
        <f t="shared" si="82"/>
        <v>#N/A</v>
      </c>
      <c r="BN68" s="143">
        <f t="shared" si="83"/>
        <v>1</v>
      </c>
      <c r="BO68" s="96">
        <f t="shared" si="49"/>
        <v>0</v>
      </c>
      <c r="BP68" s="148" t="e">
        <f>IF(SUM(BO68:BO81)&gt;0,#REF!,#N/A)</f>
        <v>#N/A</v>
      </c>
      <c r="BQ68" s="143">
        <f t="shared" si="63"/>
        <v>0</v>
      </c>
      <c r="BR68" s="96">
        <f t="shared" si="44"/>
        <v>0</v>
      </c>
      <c r="BS68" s="144" t="e">
        <f t="shared" si="12"/>
        <v>#N/A</v>
      </c>
      <c r="BT68" s="143">
        <f t="shared" si="64"/>
        <v>0</v>
      </c>
      <c r="BU68" s="96">
        <f t="shared" si="39"/>
        <v>0</v>
      </c>
      <c r="BV68" s="144" t="e">
        <f t="shared" si="85"/>
        <v>#N/A</v>
      </c>
      <c r="BW68" s="152">
        <f t="shared" si="65"/>
        <v>1</v>
      </c>
      <c r="BX68" s="96">
        <f t="shared" si="47"/>
        <v>0</v>
      </c>
      <c r="BY68" s="154" t="e">
        <f t="shared" si="66"/>
        <v>#N/A</v>
      </c>
      <c r="BZ68" s="152">
        <f t="shared" si="67"/>
        <v>0</v>
      </c>
      <c r="CA68" s="96">
        <f t="shared" si="52"/>
        <v>0</v>
      </c>
      <c r="CB68" s="155" t="e">
        <f t="shared" si="18"/>
        <v>#N/A</v>
      </c>
    </row>
    <row r="69" spans="1:80" s="93" customFormat="1" ht="12.75" x14ac:dyDescent="0.2">
      <c r="B69" s="89">
        <v>65</v>
      </c>
      <c r="C69" s="106">
        <f t="shared" si="87"/>
        <v>17.8</v>
      </c>
      <c r="N69" s="112">
        <f t="shared" si="35"/>
        <v>2.1999999999999993</v>
      </c>
      <c r="Y69" s="109">
        <v>65</v>
      </c>
      <c r="Z69" s="102">
        <f t="shared" ref="Z69:Z100" si="88">IF((Anzahl&gt;Y69),Y69,Anzahl)</f>
        <v>65</v>
      </c>
      <c r="AA69" s="109">
        <f t="shared" si="84"/>
        <v>17.8</v>
      </c>
      <c r="AB69" s="110">
        <f t="shared" si="86"/>
        <v>18.159572809253756</v>
      </c>
      <c r="AC69" s="110">
        <f t="shared" si="86"/>
        <v>20.386581036900093</v>
      </c>
      <c r="AD69" s="110">
        <f t="shared" si="86"/>
        <v>17.046068695430588</v>
      </c>
      <c r="AE69" s="110">
        <f t="shared" si="86"/>
        <v>21.500085150723262</v>
      </c>
      <c r="AF69" s="110">
        <f t="shared" si="86"/>
        <v>15.932564581607419</v>
      </c>
      <c r="AG69" s="110">
        <f t="shared" si="86"/>
        <v>22.61358926454643</v>
      </c>
      <c r="AH69" s="110">
        <f t="shared" si="86"/>
        <v>19.273076923076925</v>
      </c>
      <c r="AI69" s="96">
        <f t="shared" si="69"/>
        <v>2.1999999999999993</v>
      </c>
      <c r="AJ69" s="103">
        <f t="shared" ref="AJ69:AJ100" si="89">MittelwertderSpannweite</f>
        <v>1.1388349514563103</v>
      </c>
      <c r="AK69" s="103">
        <f t="shared" ref="AK69:AK100" si="90">ObereKontrollgrenzeR</f>
        <v>3.7239902912621345</v>
      </c>
      <c r="AL69" s="103">
        <f t="shared" ref="AL69:AL100" si="91">ZweiDrittelUCLR</f>
        <v>2.8622718446601931</v>
      </c>
      <c r="AM69" s="103">
        <f t="shared" ref="AM69:AM100" si="92">EinDrittelUCLR</f>
        <v>2.0005533980582517</v>
      </c>
      <c r="AN69" s="103">
        <f t="shared" ref="AN69:AN100" si="93">ObereKontrollgrenzeX</f>
        <v>22.302377893950709</v>
      </c>
      <c r="AO69" s="103">
        <f t="shared" ref="AO69:AO100" si="94">UntereKontrollgrenzeX</f>
        <v>16.243775952203141</v>
      </c>
      <c r="AQ69" s="97"/>
      <c r="AR69" s="143">
        <f t="shared" ref="AR69:AR100" si="95">IF(C69="",0,1)</f>
        <v>1</v>
      </c>
      <c r="AS69" s="96">
        <f t="shared" ref="AS69:AS100" si="96">AA69</f>
        <v>17.8</v>
      </c>
      <c r="AT69" s="144">
        <f t="shared" si="70"/>
        <v>2.1999999999999993</v>
      </c>
      <c r="AU69" s="143">
        <f t="shared" si="71"/>
        <v>0</v>
      </c>
      <c r="AV69" s="96" t="str">
        <f t="shared" si="72"/>
        <v/>
      </c>
      <c r="AW69" s="96" t="e">
        <f t="shared" si="36"/>
        <v>#N/A</v>
      </c>
      <c r="AX69" s="144" t="e">
        <f t="shared" si="73"/>
        <v>#N/A</v>
      </c>
      <c r="AY69" s="160">
        <f t="shared" ref="AY69:AY100" si="97">IF(AR69=1,IF(AS69&gt;Mittelwert,1,IF(AS69=Mittelwert,0,-1)),0)</f>
        <v>-1</v>
      </c>
      <c r="AZ69" s="96" t="str">
        <f t="shared" si="42"/>
        <v/>
      </c>
      <c r="BA69" s="143">
        <f t="shared" si="74"/>
        <v>1</v>
      </c>
      <c r="BB69" s="96" t="str">
        <f t="shared" si="46"/>
        <v/>
      </c>
      <c r="BC69" s="96" t="e">
        <f t="shared" si="75"/>
        <v>#N/A</v>
      </c>
      <c r="BD69" s="96" t="e">
        <f t="shared" si="76"/>
        <v>#N/A</v>
      </c>
      <c r="BE69" s="143">
        <f t="shared" si="77"/>
        <v>-1</v>
      </c>
      <c r="BF69" s="96">
        <f t="shared" si="41"/>
        <v>0</v>
      </c>
      <c r="BG69" s="148" t="e">
        <f t="shared" si="78"/>
        <v>#N/A</v>
      </c>
      <c r="BH69" s="143">
        <f t="shared" si="79"/>
        <v>1</v>
      </c>
      <c r="BI69" s="96">
        <f t="shared" si="43"/>
        <v>0</v>
      </c>
      <c r="BJ69" s="148" t="e">
        <f t="shared" si="80"/>
        <v>#N/A</v>
      </c>
      <c r="BK69" s="143">
        <f t="shared" si="81"/>
        <v>-1</v>
      </c>
      <c r="BL69" s="96">
        <f t="shared" si="48"/>
        <v>0</v>
      </c>
      <c r="BM69" s="148" t="e">
        <f t="shared" si="82"/>
        <v>#N/A</v>
      </c>
      <c r="BN69" s="143">
        <f t="shared" si="83"/>
        <v>1</v>
      </c>
      <c r="BO69" s="96">
        <f t="shared" si="49"/>
        <v>0</v>
      </c>
      <c r="BP69" s="148" t="e">
        <f>IF(SUM(BO69:BO82)&gt;0,#REF!,#N/A)</f>
        <v>#N/A</v>
      </c>
      <c r="BQ69" s="143">
        <f t="shared" ref="BQ69:BQ100" si="98">IF(AS69&gt;ZweiSigmaplus,1,IF(AS69&lt;ZweiSigmaminus,-1,0))</f>
        <v>0</v>
      </c>
      <c r="BR69" s="96">
        <f t="shared" si="44"/>
        <v>0</v>
      </c>
      <c r="BS69" s="144" t="e">
        <f t="shared" si="12"/>
        <v>#N/A</v>
      </c>
      <c r="BT69" s="143">
        <f t="shared" ref="BT69:BT100" si="99">IF(AS69&gt;einsigmaplus,1,IF(AS69&lt;einsigmaminus,-1,0))</f>
        <v>-1</v>
      </c>
      <c r="BU69" s="96">
        <f t="shared" si="39"/>
        <v>0</v>
      </c>
      <c r="BV69" s="144" t="e">
        <f t="shared" si="85"/>
        <v>#N/A</v>
      </c>
      <c r="BW69" s="152">
        <f t="shared" ref="BW69:BW100" si="100">IF(AR69=1,IF(AND(AS69&gt;einsigmaminus,AS69&lt;einsigmaplus),1,0),0)</f>
        <v>0</v>
      </c>
      <c r="BX69" s="96">
        <f t="shared" si="47"/>
        <v>0</v>
      </c>
      <c r="BY69" s="154" t="e">
        <f t="shared" ref="BY69:BY100" si="101">IF(AND(BW69=1,SUM(BX69:BX83)&gt;0),AS69,#N/A)</f>
        <v>#N/A</v>
      </c>
      <c r="BZ69" s="152">
        <f t="shared" ref="BZ69:BZ100" si="102">IF(AR69=1,IF(OR(AS69&gt;einsigmaplus,AS69&lt;einsigmaminus),1,0),0)</f>
        <v>1</v>
      </c>
      <c r="CA69" s="96">
        <f t="shared" si="52"/>
        <v>0</v>
      </c>
      <c r="CB69" s="155" t="e">
        <f t="shared" ref="CB69:CB93" si="103">IF(AND(BZ69=1,SUM(CA69:CA76)&gt;0),AS69,#N/A)</f>
        <v>#N/A</v>
      </c>
    </row>
    <row r="70" spans="1:80" s="93" customFormat="1" ht="12.75" x14ac:dyDescent="0.2">
      <c r="B70" s="94">
        <v>66</v>
      </c>
      <c r="C70" s="106">
        <f t="shared" si="87"/>
        <v>19.8</v>
      </c>
      <c r="N70" s="112">
        <f t="shared" si="35"/>
        <v>2</v>
      </c>
      <c r="Y70" s="109">
        <v>66</v>
      </c>
      <c r="Z70" s="102">
        <f t="shared" si="88"/>
        <v>66</v>
      </c>
      <c r="AA70" s="109">
        <f t="shared" si="84"/>
        <v>19.8</v>
      </c>
      <c r="AB70" s="110">
        <f t="shared" ref="AB70:AH85" si="104">AB69</f>
        <v>18.159572809253756</v>
      </c>
      <c r="AC70" s="110">
        <f t="shared" si="104"/>
        <v>20.386581036900093</v>
      </c>
      <c r="AD70" s="110">
        <f t="shared" si="104"/>
        <v>17.046068695430588</v>
      </c>
      <c r="AE70" s="110">
        <f t="shared" si="104"/>
        <v>21.500085150723262</v>
      </c>
      <c r="AF70" s="110">
        <f t="shared" si="104"/>
        <v>15.932564581607419</v>
      </c>
      <c r="AG70" s="110">
        <f t="shared" si="104"/>
        <v>22.61358926454643</v>
      </c>
      <c r="AH70" s="110">
        <f t="shared" si="104"/>
        <v>19.273076923076925</v>
      </c>
      <c r="AI70" s="96">
        <f t="shared" ref="AI70:AI101" si="105">IF(C70&lt;&gt;"",N70,AI69)</f>
        <v>2</v>
      </c>
      <c r="AJ70" s="103">
        <f t="shared" si="89"/>
        <v>1.1388349514563103</v>
      </c>
      <c r="AK70" s="103">
        <f t="shared" si="90"/>
        <v>3.7239902912621345</v>
      </c>
      <c r="AL70" s="103">
        <f t="shared" si="91"/>
        <v>2.8622718446601931</v>
      </c>
      <c r="AM70" s="103">
        <f t="shared" si="92"/>
        <v>2.0005533980582517</v>
      </c>
      <c r="AN70" s="103">
        <f t="shared" si="93"/>
        <v>22.302377893950709</v>
      </c>
      <c r="AO70" s="103">
        <f t="shared" si="94"/>
        <v>16.243775952203141</v>
      </c>
      <c r="AQ70" s="97"/>
      <c r="AR70" s="143">
        <f t="shared" si="95"/>
        <v>1</v>
      </c>
      <c r="AS70" s="96">
        <f t="shared" si="96"/>
        <v>19.8</v>
      </c>
      <c r="AT70" s="144">
        <f t="shared" ref="AT70:AT101" si="106">AI70</f>
        <v>2</v>
      </c>
      <c r="AU70" s="143">
        <f t="shared" ref="AU70:AU101" si="107">IF(OR(AS70&gt;ObereKontrollgrenzeX,AS70&lt;UntereKontrollgrenzeX),1,0)</f>
        <v>0</v>
      </c>
      <c r="AV70" s="96" t="str">
        <f t="shared" ref="AV70:AV101" si="108">IF(AT70&gt;ObereKontrollgrenzeR,1,"")</f>
        <v/>
      </c>
      <c r="AW70" s="96" t="e">
        <f t="shared" si="36"/>
        <v>#N/A</v>
      </c>
      <c r="AX70" s="144" t="e">
        <f t="shared" ref="AX70:AX101" si="109">IF(AV70="",#N/A,AT70)</f>
        <v>#N/A</v>
      </c>
      <c r="AY70" s="160">
        <f t="shared" si="97"/>
        <v>1</v>
      </c>
      <c r="AZ70" s="96" t="str">
        <f t="shared" si="42"/>
        <v/>
      </c>
      <c r="BA70" s="143">
        <f t="shared" ref="BA70:BA101" si="110">IF(AR70=1,IF(AT70&gt;MittelwertderSpannweite,1,IF(AT70=MittelwertderSpannweite,0,-1)),0)</f>
        <v>1</v>
      </c>
      <c r="BB70" s="96" t="str">
        <f t="shared" si="46"/>
        <v/>
      </c>
      <c r="BC70" s="96" t="e">
        <f t="shared" ref="BC70:BC101" si="111">IF(SUM(AZ70:AZ78)&gt;0,AS70,#N/A)</f>
        <v>#N/A</v>
      </c>
      <c r="BD70" s="96" t="e">
        <f t="shared" ref="BD70:BD101" si="112">IF(SUM(BB70:BB78)&gt;0,AT70,#N/A)</f>
        <v>#N/A</v>
      </c>
      <c r="BE70" s="143">
        <f t="shared" ref="BE70:BE101" si="113">IF(AS70&gt;AS69,1,IF(AS70&lt;AS69,-1,0))</f>
        <v>1</v>
      </c>
      <c r="BF70" s="96">
        <f t="shared" si="41"/>
        <v>0</v>
      </c>
      <c r="BG70" s="148" t="e">
        <f t="shared" ref="BG70:BG101" si="114">IF(SUM(BF70:BF75)&gt;0,AS70,#N/A)</f>
        <v>#N/A</v>
      </c>
      <c r="BH70" s="143">
        <f t="shared" ref="BH70:BH101" si="115">IF(AT70&gt;AT69,1,IF(AT70&lt;AT69,-1,0))</f>
        <v>-1</v>
      </c>
      <c r="BI70" s="96">
        <f t="shared" si="43"/>
        <v>0</v>
      </c>
      <c r="BJ70" s="148" t="e">
        <f t="shared" ref="BJ70:BJ101" si="116">IF(SUM(BI70:BI75)&gt;0,AT70,#N/A)</f>
        <v>#N/A</v>
      </c>
      <c r="BK70" s="143">
        <f t="shared" ref="BK70:BK101" si="117">IF(AS70&gt;AS69,1,IF(AS70&lt;AS69,-1,0))</f>
        <v>1</v>
      </c>
      <c r="BL70" s="96">
        <f t="shared" si="48"/>
        <v>0</v>
      </c>
      <c r="BM70" s="148" t="e">
        <f t="shared" ref="BM70:BM101" si="118">IF(SUM(BL70:BL83)&gt;0,AS70,#N/A)</f>
        <v>#N/A</v>
      </c>
      <c r="BN70" s="143">
        <f t="shared" ref="BN70:BN101" si="119">IF(AT70&gt;AT69,1,IF(AT70&lt;AT69,-1,0))</f>
        <v>-1</v>
      </c>
      <c r="BO70" s="96">
        <f t="shared" si="49"/>
        <v>0</v>
      </c>
      <c r="BP70" s="148" t="e">
        <f>IF(SUM(BO70:BO83)&gt;0,#REF!,#N/A)</f>
        <v>#N/A</v>
      </c>
      <c r="BQ70" s="143">
        <f t="shared" si="98"/>
        <v>0</v>
      </c>
      <c r="BR70" s="96">
        <f t="shared" si="44"/>
        <v>0</v>
      </c>
      <c r="BS70" s="144" t="e">
        <f t="shared" si="12"/>
        <v>#N/A</v>
      </c>
      <c r="BT70" s="143">
        <f t="shared" si="99"/>
        <v>0</v>
      </c>
      <c r="BU70" s="96">
        <f t="shared" si="39"/>
        <v>0</v>
      </c>
      <c r="BV70" s="144" t="e">
        <f t="shared" si="85"/>
        <v>#N/A</v>
      </c>
      <c r="BW70" s="152">
        <f t="shared" si="100"/>
        <v>1</v>
      </c>
      <c r="BX70" s="96">
        <f t="shared" si="47"/>
        <v>0</v>
      </c>
      <c r="BY70" s="154" t="e">
        <f t="shared" si="101"/>
        <v>#N/A</v>
      </c>
      <c r="BZ70" s="152">
        <f t="shared" si="102"/>
        <v>0</v>
      </c>
      <c r="CA70" s="96">
        <f t="shared" si="52"/>
        <v>0</v>
      </c>
      <c r="CB70" s="155" t="e">
        <f t="shared" si="103"/>
        <v>#N/A</v>
      </c>
    </row>
    <row r="71" spans="1:80" s="115" customFormat="1" ht="12.75" x14ac:dyDescent="0.2">
      <c r="A71" s="93"/>
      <c r="B71" s="89">
        <v>67</v>
      </c>
      <c r="C71" s="106">
        <f t="shared" si="87"/>
        <v>16.600000000000001</v>
      </c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112">
        <f t="shared" ref="N71:N134" si="120">IF(C71="","",ABS(C71-C70))</f>
        <v>3.1999999999999993</v>
      </c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109">
        <v>67</v>
      </c>
      <c r="Z71" s="102">
        <f t="shared" si="88"/>
        <v>67</v>
      </c>
      <c r="AA71" s="113">
        <f t="shared" si="84"/>
        <v>16.600000000000001</v>
      </c>
      <c r="AB71" s="114">
        <f t="shared" si="104"/>
        <v>18.159572809253756</v>
      </c>
      <c r="AC71" s="114">
        <f t="shared" si="104"/>
        <v>20.386581036900093</v>
      </c>
      <c r="AD71" s="114">
        <f t="shared" si="104"/>
        <v>17.046068695430588</v>
      </c>
      <c r="AE71" s="114">
        <f t="shared" si="104"/>
        <v>21.500085150723262</v>
      </c>
      <c r="AF71" s="114">
        <f t="shared" si="104"/>
        <v>15.932564581607419</v>
      </c>
      <c r="AG71" s="114">
        <f t="shared" si="104"/>
        <v>22.61358926454643</v>
      </c>
      <c r="AH71" s="114">
        <f t="shared" si="104"/>
        <v>19.273076923076925</v>
      </c>
      <c r="AI71" s="96">
        <f t="shared" si="105"/>
        <v>3.1999999999999993</v>
      </c>
      <c r="AJ71" s="103">
        <f t="shared" si="89"/>
        <v>1.1388349514563103</v>
      </c>
      <c r="AK71" s="103">
        <f t="shared" si="90"/>
        <v>3.7239902912621345</v>
      </c>
      <c r="AL71" s="103">
        <f t="shared" si="91"/>
        <v>2.8622718446601931</v>
      </c>
      <c r="AM71" s="103">
        <f t="shared" si="92"/>
        <v>2.0005533980582517</v>
      </c>
      <c r="AN71" s="103">
        <f t="shared" si="93"/>
        <v>22.302377893950709</v>
      </c>
      <c r="AO71" s="103">
        <f t="shared" si="94"/>
        <v>16.243775952203141</v>
      </c>
      <c r="AQ71" s="97"/>
      <c r="AR71" s="143">
        <f t="shared" si="95"/>
        <v>1</v>
      </c>
      <c r="AS71" s="96">
        <f t="shared" si="96"/>
        <v>16.600000000000001</v>
      </c>
      <c r="AT71" s="144">
        <f t="shared" si="106"/>
        <v>3.1999999999999993</v>
      </c>
      <c r="AU71" s="143">
        <f t="shared" si="107"/>
        <v>0</v>
      </c>
      <c r="AV71" s="96" t="str">
        <f t="shared" si="108"/>
        <v/>
      </c>
      <c r="AW71" s="96" t="e">
        <f t="shared" ref="AW71:AW134" si="121">IF(AU71=1,AS71,#N/A)</f>
        <v>#N/A</v>
      </c>
      <c r="AX71" s="144" t="e">
        <f t="shared" si="109"/>
        <v>#N/A</v>
      </c>
      <c r="AY71" s="160">
        <f t="shared" si="97"/>
        <v>-1</v>
      </c>
      <c r="AZ71" s="96" t="str">
        <f t="shared" si="42"/>
        <v/>
      </c>
      <c r="BA71" s="143">
        <f t="shared" si="110"/>
        <v>1</v>
      </c>
      <c r="BB71" s="96" t="str">
        <f t="shared" si="46"/>
        <v/>
      </c>
      <c r="BC71" s="96" t="e">
        <f t="shared" si="111"/>
        <v>#N/A</v>
      </c>
      <c r="BD71" s="96" t="e">
        <f t="shared" si="112"/>
        <v>#N/A</v>
      </c>
      <c r="BE71" s="143">
        <f t="shared" si="113"/>
        <v>-1</v>
      </c>
      <c r="BF71" s="96">
        <f t="shared" si="41"/>
        <v>0</v>
      </c>
      <c r="BG71" s="148" t="e">
        <f t="shared" si="114"/>
        <v>#N/A</v>
      </c>
      <c r="BH71" s="143">
        <f t="shared" si="115"/>
        <v>1</v>
      </c>
      <c r="BI71" s="96">
        <f t="shared" si="43"/>
        <v>0</v>
      </c>
      <c r="BJ71" s="148" t="e">
        <f t="shared" si="116"/>
        <v>#N/A</v>
      </c>
      <c r="BK71" s="143">
        <f t="shared" si="117"/>
        <v>-1</v>
      </c>
      <c r="BL71" s="96">
        <f t="shared" si="48"/>
        <v>0</v>
      </c>
      <c r="BM71" s="148" t="e">
        <f t="shared" si="118"/>
        <v>#N/A</v>
      </c>
      <c r="BN71" s="143">
        <f t="shared" si="119"/>
        <v>1</v>
      </c>
      <c r="BO71" s="96">
        <f t="shared" si="49"/>
        <v>0</v>
      </c>
      <c r="BP71" s="148" t="e">
        <f>IF(SUM(BO71:BO84)&gt;0,#REF!,#N/A)</f>
        <v>#N/A</v>
      </c>
      <c r="BQ71" s="143">
        <f t="shared" si="98"/>
        <v>-1</v>
      </c>
      <c r="BR71" s="96">
        <f t="shared" si="44"/>
        <v>0</v>
      </c>
      <c r="BS71" s="144">
        <f>IF(AND(ABS(BQ71)=1,OR(BR71=1,BR69=1,BR72=1)),AS71,#N/A)</f>
        <v>16.600000000000001</v>
      </c>
      <c r="BT71" s="143">
        <f t="shared" si="99"/>
        <v>-1</v>
      </c>
      <c r="BU71" s="96">
        <f t="shared" si="39"/>
        <v>0</v>
      </c>
      <c r="BV71" s="144" t="e">
        <f t="shared" si="85"/>
        <v>#N/A</v>
      </c>
      <c r="BW71" s="152">
        <f t="shared" si="100"/>
        <v>0</v>
      </c>
      <c r="BX71" s="96">
        <f t="shared" si="47"/>
        <v>0</v>
      </c>
      <c r="BY71" s="154" t="e">
        <f t="shared" si="101"/>
        <v>#N/A</v>
      </c>
      <c r="BZ71" s="152">
        <f t="shared" si="102"/>
        <v>1</v>
      </c>
      <c r="CA71" s="96">
        <f t="shared" si="52"/>
        <v>0</v>
      </c>
      <c r="CB71" s="155" t="e">
        <f t="shared" si="103"/>
        <v>#N/A</v>
      </c>
    </row>
    <row r="72" spans="1:80" s="115" customFormat="1" ht="12.75" x14ac:dyDescent="0.2">
      <c r="A72" s="93"/>
      <c r="B72" s="94">
        <v>68</v>
      </c>
      <c r="C72" s="106">
        <f t="shared" si="87"/>
        <v>16.5</v>
      </c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112">
        <f t="shared" si="120"/>
        <v>0.10000000000000142</v>
      </c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109">
        <v>68</v>
      </c>
      <c r="Z72" s="102">
        <f t="shared" si="88"/>
        <v>68</v>
      </c>
      <c r="AA72" s="113">
        <f t="shared" ref="AA72:AA103" si="122">IF(C72&lt;&gt;"",C72,AA71)</f>
        <v>16.5</v>
      </c>
      <c r="AB72" s="114">
        <f t="shared" si="104"/>
        <v>18.159572809253756</v>
      </c>
      <c r="AC72" s="114">
        <f t="shared" si="104"/>
        <v>20.386581036900093</v>
      </c>
      <c r="AD72" s="114">
        <f t="shared" si="104"/>
        <v>17.046068695430588</v>
      </c>
      <c r="AE72" s="114">
        <f t="shared" si="104"/>
        <v>21.500085150723262</v>
      </c>
      <c r="AF72" s="114">
        <f t="shared" si="104"/>
        <v>15.932564581607419</v>
      </c>
      <c r="AG72" s="114">
        <f t="shared" si="104"/>
        <v>22.61358926454643</v>
      </c>
      <c r="AH72" s="114">
        <f t="shared" si="104"/>
        <v>19.273076923076925</v>
      </c>
      <c r="AI72" s="96">
        <f t="shared" si="105"/>
        <v>0.10000000000000142</v>
      </c>
      <c r="AJ72" s="103">
        <f t="shared" si="89"/>
        <v>1.1388349514563103</v>
      </c>
      <c r="AK72" s="103">
        <f t="shared" si="90"/>
        <v>3.7239902912621345</v>
      </c>
      <c r="AL72" s="103">
        <f t="shared" si="91"/>
        <v>2.8622718446601931</v>
      </c>
      <c r="AM72" s="103">
        <f t="shared" si="92"/>
        <v>2.0005533980582517</v>
      </c>
      <c r="AN72" s="103">
        <f t="shared" si="93"/>
        <v>22.302377893950709</v>
      </c>
      <c r="AO72" s="103">
        <f t="shared" si="94"/>
        <v>16.243775952203141</v>
      </c>
      <c r="AQ72" s="97"/>
      <c r="AR72" s="143">
        <f t="shared" si="95"/>
        <v>1</v>
      </c>
      <c r="AS72" s="96">
        <f t="shared" si="96"/>
        <v>16.5</v>
      </c>
      <c r="AT72" s="144">
        <f t="shared" si="106"/>
        <v>0.10000000000000142</v>
      </c>
      <c r="AU72" s="143">
        <f t="shared" si="107"/>
        <v>0</v>
      </c>
      <c r="AV72" s="96" t="str">
        <f t="shared" si="108"/>
        <v/>
      </c>
      <c r="AW72" s="96" t="e">
        <f t="shared" si="121"/>
        <v>#N/A</v>
      </c>
      <c r="AX72" s="144" t="e">
        <f t="shared" si="109"/>
        <v>#N/A</v>
      </c>
      <c r="AY72" s="160">
        <f t="shared" si="97"/>
        <v>-1</v>
      </c>
      <c r="AZ72" s="96" t="str">
        <f t="shared" si="42"/>
        <v/>
      </c>
      <c r="BA72" s="143">
        <f t="shared" si="110"/>
        <v>-1</v>
      </c>
      <c r="BB72" s="96" t="str">
        <f t="shared" si="46"/>
        <v/>
      </c>
      <c r="BC72" s="96" t="e">
        <f t="shared" si="111"/>
        <v>#N/A</v>
      </c>
      <c r="BD72" s="96" t="e">
        <f t="shared" si="112"/>
        <v>#N/A</v>
      </c>
      <c r="BE72" s="143">
        <f t="shared" si="113"/>
        <v>-1</v>
      </c>
      <c r="BF72" s="96">
        <f t="shared" si="41"/>
        <v>0</v>
      </c>
      <c r="BG72" s="148" t="e">
        <f t="shared" si="114"/>
        <v>#N/A</v>
      </c>
      <c r="BH72" s="143">
        <f t="shared" si="115"/>
        <v>-1</v>
      </c>
      <c r="BI72" s="96">
        <f t="shared" si="43"/>
        <v>0</v>
      </c>
      <c r="BJ72" s="148" t="e">
        <f t="shared" si="116"/>
        <v>#N/A</v>
      </c>
      <c r="BK72" s="143">
        <f t="shared" si="117"/>
        <v>-1</v>
      </c>
      <c r="BL72" s="96">
        <f t="shared" si="48"/>
        <v>0</v>
      </c>
      <c r="BM72" s="148" t="e">
        <f t="shared" si="118"/>
        <v>#N/A</v>
      </c>
      <c r="BN72" s="143">
        <f t="shared" si="119"/>
        <v>-1</v>
      </c>
      <c r="BO72" s="96">
        <f t="shared" si="49"/>
        <v>0</v>
      </c>
      <c r="BP72" s="148" t="e">
        <f>IF(SUM(BO72:BO85)&gt;0,#REF!,#N/A)</f>
        <v>#N/A</v>
      </c>
      <c r="BQ72" s="143">
        <f t="shared" si="98"/>
        <v>-1</v>
      </c>
      <c r="BR72" s="96">
        <f t="shared" ref="BR72:BR135" si="123">IF(ABS(BQ72+BQ71)=2,1,IF(ABS(BQ72+BQ70)=2,1,0))</f>
        <v>1</v>
      </c>
      <c r="BS72" s="144">
        <f t="shared" ref="BS72:BS135" si="124">IF(AND(ABS(BQ72)=1,OR(BR72=1,BR70=1,BR73=1)),AS72,#N/A)</f>
        <v>16.5</v>
      </c>
      <c r="BT72" s="143">
        <f t="shared" si="99"/>
        <v>-1</v>
      </c>
      <c r="BU72" s="96">
        <f t="shared" si="39"/>
        <v>0</v>
      </c>
      <c r="BV72" s="144" t="e">
        <f t="shared" si="85"/>
        <v>#N/A</v>
      </c>
      <c r="BW72" s="152">
        <f t="shared" si="100"/>
        <v>0</v>
      </c>
      <c r="BX72" s="96">
        <f t="shared" si="47"/>
        <v>0</v>
      </c>
      <c r="BY72" s="154" t="e">
        <f t="shared" si="101"/>
        <v>#N/A</v>
      </c>
      <c r="BZ72" s="152">
        <f t="shared" si="102"/>
        <v>1</v>
      </c>
      <c r="CA72" s="96">
        <f t="shared" si="52"/>
        <v>0</v>
      </c>
      <c r="CB72" s="155" t="e">
        <f t="shared" si="103"/>
        <v>#N/A</v>
      </c>
    </row>
    <row r="73" spans="1:80" s="115" customFormat="1" ht="12.75" x14ac:dyDescent="0.2">
      <c r="A73" s="93"/>
      <c r="B73" s="89">
        <v>69</v>
      </c>
      <c r="C73" s="106">
        <f t="shared" si="87"/>
        <v>19.399999999999999</v>
      </c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112">
        <f t="shared" si="120"/>
        <v>2.8999999999999986</v>
      </c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109">
        <v>69</v>
      </c>
      <c r="Z73" s="102">
        <f t="shared" si="88"/>
        <v>69</v>
      </c>
      <c r="AA73" s="113">
        <f t="shared" si="122"/>
        <v>19.399999999999999</v>
      </c>
      <c r="AB73" s="114">
        <f t="shared" si="104"/>
        <v>18.159572809253756</v>
      </c>
      <c r="AC73" s="114">
        <f t="shared" si="104"/>
        <v>20.386581036900093</v>
      </c>
      <c r="AD73" s="114">
        <f t="shared" si="104"/>
        <v>17.046068695430588</v>
      </c>
      <c r="AE73" s="114">
        <f t="shared" si="104"/>
        <v>21.500085150723262</v>
      </c>
      <c r="AF73" s="114">
        <f t="shared" si="104"/>
        <v>15.932564581607419</v>
      </c>
      <c r="AG73" s="114">
        <f t="shared" si="104"/>
        <v>22.61358926454643</v>
      </c>
      <c r="AH73" s="114">
        <f t="shared" si="104"/>
        <v>19.273076923076925</v>
      </c>
      <c r="AI73" s="96">
        <f t="shared" si="105"/>
        <v>2.8999999999999986</v>
      </c>
      <c r="AJ73" s="103">
        <f t="shared" si="89"/>
        <v>1.1388349514563103</v>
      </c>
      <c r="AK73" s="103">
        <f t="shared" si="90"/>
        <v>3.7239902912621345</v>
      </c>
      <c r="AL73" s="103">
        <f t="shared" si="91"/>
        <v>2.8622718446601931</v>
      </c>
      <c r="AM73" s="103">
        <f t="shared" si="92"/>
        <v>2.0005533980582517</v>
      </c>
      <c r="AN73" s="103">
        <f t="shared" si="93"/>
        <v>22.302377893950709</v>
      </c>
      <c r="AO73" s="103">
        <f t="shared" si="94"/>
        <v>16.243775952203141</v>
      </c>
      <c r="AQ73" s="97"/>
      <c r="AR73" s="143">
        <f t="shared" si="95"/>
        <v>1</v>
      </c>
      <c r="AS73" s="96">
        <f t="shared" si="96"/>
        <v>19.399999999999999</v>
      </c>
      <c r="AT73" s="144">
        <f t="shared" si="106"/>
        <v>2.8999999999999986</v>
      </c>
      <c r="AU73" s="143">
        <f t="shared" si="107"/>
        <v>0</v>
      </c>
      <c r="AV73" s="96" t="str">
        <f t="shared" si="108"/>
        <v/>
      </c>
      <c r="AW73" s="96" t="e">
        <f t="shared" si="121"/>
        <v>#N/A</v>
      </c>
      <c r="AX73" s="144" t="e">
        <f t="shared" si="109"/>
        <v>#N/A</v>
      </c>
      <c r="AY73" s="160">
        <f t="shared" si="97"/>
        <v>1</v>
      </c>
      <c r="AZ73" s="96" t="str">
        <f t="shared" si="42"/>
        <v/>
      </c>
      <c r="BA73" s="143">
        <f t="shared" si="110"/>
        <v>1</v>
      </c>
      <c r="BB73" s="96" t="str">
        <f t="shared" si="46"/>
        <v/>
      </c>
      <c r="BC73" s="96">
        <f t="shared" si="111"/>
        <v>19.399999999999999</v>
      </c>
      <c r="BD73" s="96" t="e">
        <f t="shared" si="112"/>
        <v>#N/A</v>
      </c>
      <c r="BE73" s="143">
        <f t="shared" si="113"/>
        <v>1</v>
      </c>
      <c r="BF73" s="96">
        <f t="shared" si="41"/>
        <v>0</v>
      </c>
      <c r="BG73" s="148" t="e">
        <f t="shared" si="114"/>
        <v>#N/A</v>
      </c>
      <c r="BH73" s="143">
        <f t="shared" si="115"/>
        <v>1</v>
      </c>
      <c r="BI73" s="96">
        <f t="shared" si="43"/>
        <v>0</v>
      </c>
      <c r="BJ73" s="148" t="e">
        <f t="shared" si="116"/>
        <v>#N/A</v>
      </c>
      <c r="BK73" s="143">
        <f t="shared" si="117"/>
        <v>1</v>
      </c>
      <c r="BL73" s="96">
        <f t="shared" si="48"/>
        <v>0</v>
      </c>
      <c r="BM73" s="148" t="e">
        <f t="shared" si="118"/>
        <v>#N/A</v>
      </c>
      <c r="BN73" s="143">
        <f t="shared" si="119"/>
        <v>1</v>
      </c>
      <c r="BO73" s="96">
        <f t="shared" si="49"/>
        <v>0</v>
      </c>
      <c r="BP73" s="148" t="e">
        <f>IF(SUM(BO73:BO86)&gt;0,#REF!,#N/A)</f>
        <v>#N/A</v>
      </c>
      <c r="BQ73" s="143">
        <f t="shared" si="98"/>
        <v>0</v>
      </c>
      <c r="BR73" s="96">
        <f t="shared" si="123"/>
        <v>0</v>
      </c>
      <c r="BS73" s="144" t="e">
        <f t="shared" si="124"/>
        <v>#N/A</v>
      </c>
      <c r="BT73" s="143">
        <f t="shared" si="99"/>
        <v>0</v>
      </c>
      <c r="BU73" s="96">
        <f t="shared" ref="BU73:BU136" si="125">IF(ABS(SUM(BT69:BT73))=4,1,0)</f>
        <v>0</v>
      </c>
      <c r="BV73" s="144" t="e">
        <f t="shared" si="85"/>
        <v>#N/A</v>
      </c>
      <c r="BW73" s="152">
        <f t="shared" si="100"/>
        <v>1</v>
      </c>
      <c r="BX73" s="96">
        <f t="shared" si="47"/>
        <v>0</v>
      </c>
      <c r="BY73" s="154" t="e">
        <f t="shared" si="101"/>
        <v>#N/A</v>
      </c>
      <c r="BZ73" s="152">
        <f t="shared" si="102"/>
        <v>0</v>
      </c>
      <c r="CA73" s="96">
        <f t="shared" si="52"/>
        <v>0</v>
      </c>
      <c r="CB73" s="155" t="e">
        <f t="shared" si="103"/>
        <v>#N/A</v>
      </c>
    </row>
    <row r="74" spans="1:80" s="115" customFormat="1" ht="12.75" x14ac:dyDescent="0.2">
      <c r="A74" s="93"/>
      <c r="B74" s="94">
        <v>70</v>
      </c>
      <c r="C74" s="106">
        <f t="shared" si="87"/>
        <v>20.100000000000001</v>
      </c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112">
        <f t="shared" si="120"/>
        <v>0.70000000000000284</v>
      </c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109">
        <v>70</v>
      </c>
      <c r="Z74" s="102">
        <f t="shared" si="88"/>
        <v>70</v>
      </c>
      <c r="AA74" s="113">
        <f t="shared" si="122"/>
        <v>20.100000000000001</v>
      </c>
      <c r="AB74" s="114">
        <f t="shared" si="104"/>
        <v>18.159572809253756</v>
      </c>
      <c r="AC74" s="114">
        <f t="shared" si="104"/>
        <v>20.386581036900093</v>
      </c>
      <c r="AD74" s="114">
        <f t="shared" si="104"/>
        <v>17.046068695430588</v>
      </c>
      <c r="AE74" s="114">
        <f t="shared" si="104"/>
        <v>21.500085150723262</v>
      </c>
      <c r="AF74" s="114">
        <f t="shared" si="104"/>
        <v>15.932564581607419</v>
      </c>
      <c r="AG74" s="114">
        <f t="shared" si="104"/>
        <v>22.61358926454643</v>
      </c>
      <c r="AH74" s="114">
        <f t="shared" si="104"/>
        <v>19.273076923076925</v>
      </c>
      <c r="AI74" s="96">
        <f t="shared" si="105"/>
        <v>0.70000000000000284</v>
      </c>
      <c r="AJ74" s="103">
        <f t="shared" si="89"/>
        <v>1.1388349514563103</v>
      </c>
      <c r="AK74" s="103">
        <f t="shared" si="90"/>
        <v>3.7239902912621345</v>
      </c>
      <c r="AL74" s="103">
        <f t="shared" si="91"/>
        <v>2.8622718446601931</v>
      </c>
      <c r="AM74" s="103">
        <f t="shared" si="92"/>
        <v>2.0005533980582517</v>
      </c>
      <c r="AN74" s="103">
        <f t="shared" si="93"/>
        <v>22.302377893950709</v>
      </c>
      <c r="AO74" s="103">
        <f t="shared" si="94"/>
        <v>16.243775952203141</v>
      </c>
      <c r="AQ74" s="97"/>
      <c r="AR74" s="143">
        <f t="shared" si="95"/>
        <v>1</v>
      </c>
      <c r="AS74" s="96">
        <f t="shared" si="96"/>
        <v>20.100000000000001</v>
      </c>
      <c r="AT74" s="144">
        <f t="shared" si="106"/>
        <v>0.70000000000000284</v>
      </c>
      <c r="AU74" s="143">
        <f t="shared" si="107"/>
        <v>0</v>
      </c>
      <c r="AV74" s="96" t="str">
        <f t="shared" si="108"/>
        <v/>
      </c>
      <c r="AW74" s="96" t="e">
        <f t="shared" si="121"/>
        <v>#N/A</v>
      </c>
      <c r="AX74" s="144" t="e">
        <f t="shared" si="109"/>
        <v>#N/A</v>
      </c>
      <c r="AY74" s="160">
        <f t="shared" si="97"/>
        <v>1</v>
      </c>
      <c r="AZ74" s="96" t="str">
        <f t="shared" si="42"/>
        <v/>
      </c>
      <c r="BA74" s="143">
        <f t="shared" si="110"/>
        <v>-1</v>
      </c>
      <c r="BB74" s="96" t="str">
        <f t="shared" si="46"/>
        <v/>
      </c>
      <c r="BC74" s="96">
        <f t="shared" si="111"/>
        <v>20.100000000000001</v>
      </c>
      <c r="BD74" s="96">
        <f t="shared" si="112"/>
        <v>0.70000000000000284</v>
      </c>
      <c r="BE74" s="143">
        <f t="shared" si="113"/>
        <v>1</v>
      </c>
      <c r="BF74" s="96">
        <f t="shared" si="41"/>
        <v>0</v>
      </c>
      <c r="BG74" s="148" t="e">
        <f t="shared" si="114"/>
        <v>#N/A</v>
      </c>
      <c r="BH74" s="143">
        <f t="shared" si="115"/>
        <v>-1</v>
      </c>
      <c r="BI74" s="96">
        <f t="shared" si="43"/>
        <v>0</v>
      </c>
      <c r="BJ74" s="148" t="e">
        <f t="shared" si="116"/>
        <v>#N/A</v>
      </c>
      <c r="BK74" s="143">
        <f t="shared" si="117"/>
        <v>1</v>
      </c>
      <c r="BL74" s="96">
        <f t="shared" si="48"/>
        <v>0</v>
      </c>
      <c r="BM74" s="148" t="e">
        <f t="shared" si="118"/>
        <v>#N/A</v>
      </c>
      <c r="BN74" s="143">
        <f t="shared" si="119"/>
        <v>-1</v>
      </c>
      <c r="BO74" s="96">
        <f t="shared" si="49"/>
        <v>0</v>
      </c>
      <c r="BP74" s="148" t="e">
        <f>IF(SUM(BO74:BO87)&gt;0,#REF!,#N/A)</f>
        <v>#N/A</v>
      </c>
      <c r="BQ74" s="143">
        <f t="shared" si="98"/>
        <v>0</v>
      </c>
      <c r="BR74" s="96">
        <f t="shared" si="123"/>
        <v>0</v>
      </c>
      <c r="BS74" s="144" t="e">
        <f t="shared" si="124"/>
        <v>#N/A</v>
      </c>
      <c r="BT74" s="143">
        <f t="shared" si="99"/>
        <v>0</v>
      </c>
      <c r="BU74" s="96">
        <f t="shared" si="125"/>
        <v>0</v>
      </c>
      <c r="BV74" s="144" t="e">
        <f t="shared" ref="BV74:BV105" si="126">IF(AND(BT74&lt;&gt;0,SUM(BU74:BU78)&gt;0),AS74,#N/A)</f>
        <v>#N/A</v>
      </c>
      <c r="BW74" s="152">
        <f t="shared" si="100"/>
        <v>1</v>
      </c>
      <c r="BX74" s="96">
        <f t="shared" si="47"/>
        <v>0</v>
      </c>
      <c r="BY74" s="154" t="e">
        <f t="shared" si="101"/>
        <v>#N/A</v>
      </c>
      <c r="BZ74" s="152">
        <f t="shared" si="102"/>
        <v>0</v>
      </c>
      <c r="CA74" s="96">
        <f t="shared" si="52"/>
        <v>0</v>
      </c>
      <c r="CB74" s="155" t="e">
        <f t="shared" si="103"/>
        <v>#N/A</v>
      </c>
    </row>
    <row r="75" spans="1:80" s="115" customFormat="1" ht="12.75" x14ac:dyDescent="0.2">
      <c r="A75" s="93"/>
      <c r="B75" s="89">
        <v>71</v>
      </c>
      <c r="C75" s="106">
        <f t="shared" si="87"/>
        <v>20.5</v>
      </c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112">
        <f t="shared" si="120"/>
        <v>0.39999999999999858</v>
      </c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109">
        <v>71</v>
      </c>
      <c r="Z75" s="102">
        <f t="shared" si="88"/>
        <v>71</v>
      </c>
      <c r="AA75" s="113">
        <f t="shared" si="122"/>
        <v>20.5</v>
      </c>
      <c r="AB75" s="114">
        <f t="shared" si="104"/>
        <v>18.159572809253756</v>
      </c>
      <c r="AC75" s="114">
        <f t="shared" si="104"/>
        <v>20.386581036900093</v>
      </c>
      <c r="AD75" s="114">
        <f t="shared" si="104"/>
        <v>17.046068695430588</v>
      </c>
      <c r="AE75" s="114">
        <f t="shared" si="104"/>
        <v>21.500085150723262</v>
      </c>
      <c r="AF75" s="114">
        <f t="shared" si="104"/>
        <v>15.932564581607419</v>
      </c>
      <c r="AG75" s="114">
        <f t="shared" si="104"/>
        <v>22.61358926454643</v>
      </c>
      <c r="AH75" s="114">
        <f t="shared" si="104"/>
        <v>19.273076923076925</v>
      </c>
      <c r="AI75" s="96">
        <f t="shared" si="105"/>
        <v>0.39999999999999858</v>
      </c>
      <c r="AJ75" s="103">
        <f t="shared" si="89"/>
        <v>1.1388349514563103</v>
      </c>
      <c r="AK75" s="103">
        <f t="shared" si="90"/>
        <v>3.7239902912621345</v>
      </c>
      <c r="AL75" s="103">
        <f t="shared" si="91"/>
        <v>2.8622718446601931</v>
      </c>
      <c r="AM75" s="103">
        <f t="shared" si="92"/>
        <v>2.0005533980582517</v>
      </c>
      <c r="AN75" s="103">
        <f t="shared" si="93"/>
        <v>22.302377893950709</v>
      </c>
      <c r="AO75" s="103">
        <f t="shared" si="94"/>
        <v>16.243775952203141</v>
      </c>
      <c r="AQ75" s="97"/>
      <c r="AR75" s="143">
        <f t="shared" si="95"/>
        <v>1</v>
      </c>
      <c r="AS75" s="96">
        <f t="shared" si="96"/>
        <v>20.5</v>
      </c>
      <c r="AT75" s="144">
        <f t="shared" si="106"/>
        <v>0.39999999999999858</v>
      </c>
      <c r="AU75" s="143">
        <f t="shared" si="107"/>
        <v>0</v>
      </c>
      <c r="AV75" s="96" t="str">
        <f t="shared" si="108"/>
        <v/>
      </c>
      <c r="AW75" s="96" t="e">
        <f t="shared" si="121"/>
        <v>#N/A</v>
      </c>
      <c r="AX75" s="144" t="e">
        <f t="shared" si="109"/>
        <v>#N/A</v>
      </c>
      <c r="AY75" s="160">
        <f t="shared" si="97"/>
        <v>1</v>
      </c>
      <c r="AZ75" s="96" t="str">
        <f t="shared" si="42"/>
        <v/>
      </c>
      <c r="BA75" s="143">
        <f t="shared" si="110"/>
        <v>-1</v>
      </c>
      <c r="BB75" s="96" t="str">
        <f t="shared" si="46"/>
        <v/>
      </c>
      <c r="BC75" s="96">
        <f t="shared" si="111"/>
        <v>20.5</v>
      </c>
      <c r="BD75" s="96">
        <f t="shared" si="112"/>
        <v>0.39999999999999858</v>
      </c>
      <c r="BE75" s="143">
        <f t="shared" si="113"/>
        <v>1</v>
      </c>
      <c r="BF75" s="96">
        <f t="shared" si="41"/>
        <v>0</v>
      </c>
      <c r="BG75" s="148" t="e">
        <f t="shared" si="114"/>
        <v>#N/A</v>
      </c>
      <c r="BH75" s="143">
        <f t="shared" si="115"/>
        <v>-1</v>
      </c>
      <c r="BI75" s="96">
        <f t="shared" si="43"/>
        <v>0</v>
      </c>
      <c r="BJ75" s="148" t="e">
        <f t="shared" si="116"/>
        <v>#N/A</v>
      </c>
      <c r="BK75" s="143">
        <f t="shared" si="117"/>
        <v>1</v>
      </c>
      <c r="BL75" s="96">
        <f t="shared" si="48"/>
        <v>0</v>
      </c>
      <c r="BM75" s="148" t="e">
        <f t="shared" si="118"/>
        <v>#N/A</v>
      </c>
      <c r="BN75" s="143">
        <f t="shared" si="119"/>
        <v>-1</v>
      </c>
      <c r="BO75" s="96">
        <f t="shared" si="49"/>
        <v>0</v>
      </c>
      <c r="BP75" s="148" t="e">
        <f>IF(SUM(BO75:BO88)&gt;0,#REF!,#N/A)</f>
        <v>#N/A</v>
      </c>
      <c r="BQ75" s="143">
        <f t="shared" si="98"/>
        <v>0</v>
      </c>
      <c r="BR75" s="96">
        <f t="shared" si="123"/>
        <v>0</v>
      </c>
      <c r="BS75" s="144" t="e">
        <f t="shared" si="124"/>
        <v>#N/A</v>
      </c>
      <c r="BT75" s="143">
        <f t="shared" si="99"/>
        <v>1</v>
      </c>
      <c r="BU75" s="96">
        <f t="shared" si="125"/>
        <v>0</v>
      </c>
      <c r="BV75" s="144" t="e">
        <f t="shared" si="126"/>
        <v>#N/A</v>
      </c>
      <c r="BW75" s="152">
        <f t="shared" si="100"/>
        <v>0</v>
      </c>
      <c r="BX75" s="96">
        <f t="shared" si="47"/>
        <v>0</v>
      </c>
      <c r="BY75" s="154" t="e">
        <f t="shared" si="101"/>
        <v>#N/A</v>
      </c>
      <c r="BZ75" s="152">
        <f t="shared" si="102"/>
        <v>1</v>
      </c>
      <c r="CA75" s="96">
        <f t="shared" si="52"/>
        <v>0</v>
      </c>
      <c r="CB75" s="155" t="e">
        <f t="shared" si="103"/>
        <v>#N/A</v>
      </c>
    </row>
    <row r="76" spans="1:80" s="115" customFormat="1" ht="12.75" x14ac:dyDescent="0.2">
      <c r="A76" s="93"/>
      <c r="B76" s="94">
        <v>72</v>
      </c>
      <c r="C76" s="106">
        <f t="shared" si="87"/>
        <v>20</v>
      </c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112">
        <f t="shared" si="120"/>
        <v>0.5</v>
      </c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109">
        <v>72</v>
      </c>
      <c r="Z76" s="102">
        <f t="shared" si="88"/>
        <v>72</v>
      </c>
      <c r="AA76" s="113">
        <f t="shared" si="122"/>
        <v>20</v>
      </c>
      <c r="AB76" s="114">
        <f t="shared" si="104"/>
        <v>18.159572809253756</v>
      </c>
      <c r="AC76" s="114">
        <f t="shared" si="104"/>
        <v>20.386581036900093</v>
      </c>
      <c r="AD76" s="114">
        <f t="shared" si="104"/>
        <v>17.046068695430588</v>
      </c>
      <c r="AE76" s="114">
        <f t="shared" si="104"/>
        <v>21.500085150723262</v>
      </c>
      <c r="AF76" s="114">
        <f t="shared" si="104"/>
        <v>15.932564581607419</v>
      </c>
      <c r="AG76" s="114">
        <f t="shared" si="104"/>
        <v>22.61358926454643</v>
      </c>
      <c r="AH76" s="114">
        <f t="shared" si="104"/>
        <v>19.273076923076925</v>
      </c>
      <c r="AI76" s="96">
        <f t="shared" si="105"/>
        <v>0.5</v>
      </c>
      <c r="AJ76" s="103">
        <f t="shared" si="89"/>
        <v>1.1388349514563103</v>
      </c>
      <c r="AK76" s="103">
        <f t="shared" si="90"/>
        <v>3.7239902912621345</v>
      </c>
      <c r="AL76" s="103">
        <f t="shared" si="91"/>
        <v>2.8622718446601931</v>
      </c>
      <c r="AM76" s="103">
        <f t="shared" si="92"/>
        <v>2.0005533980582517</v>
      </c>
      <c r="AN76" s="103">
        <f t="shared" si="93"/>
        <v>22.302377893950709</v>
      </c>
      <c r="AO76" s="103">
        <f t="shared" si="94"/>
        <v>16.243775952203141</v>
      </c>
      <c r="AQ76" s="97"/>
      <c r="AR76" s="143">
        <f t="shared" si="95"/>
        <v>1</v>
      </c>
      <c r="AS76" s="96">
        <f t="shared" si="96"/>
        <v>20</v>
      </c>
      <c r="AT76" s="144">
        <f t="shared" si="106"/>
        <v>0.5</v>
      </c>
      <c r="AU76" s="143">
        <f t="shared" si="107"/>
        <v>0</v>
      </c>
      <c r="AV76" s="96" t="str">
        <f t="shared" si="108"/>
        <v/>
      </c>
      <c r="AW76" s="96" t="e">
        <f t="shared" si="121"/>
        <v>#N/A</v>
      </c>
      <c r="AX76" s="144" t="e">
        <f t="shared" si="109"/>
        <v>#N/A</v>
      </c>
      <c r="AY76" s="160">
        <f t="shared" si="97"/>
        <v>1</v>
      </c>
      <c r="AZ76" s="96" t="str">
        <f t="shared" si="42"/>
        <v/>
      </c>
      <c r="BA76" s="143">
        <f t="shared" si="110"/>
        <v>-1</v>
      </c>
      <c r="BB76" s="96" t="str">
        <f t="shared" si="46"/>
        <v/>
      </c>
      <c r="BC76" s="96">
        <f t="shared" si="111"/>
        <v>20</v>
      </c>
      <c r="BD76" s="96">
        <f t="shared" si="112"/>
        <v>0.5</v>
      </c>
      <c r="BE76" s="143">
        <f t="shared" si="113"/>
        <v>-1</v>
      </c>
      <c r="BF76" s="96">
        <f t="shared" ref="BF76:BF139" si="127">IF(ABS(SUM(BE71:BE76))=6,1,0)</f>
        <v>0</v>
      </c>
      <c r="BG76" s="148" t="e">
        <f t="shared" si="114"/>
        <v>#N/A</v>
      </c>
      <c r="BH76" s="143">
        <f t="shared" si="115"/>
        <v>1</v>
      </c>
      <c r="BI76" s="96">
        <f t="shared" ref="BI76:BI139" si="128">IF(ABS(SUM(BH71:BH76))=6,1,0)</f>
        <v>0</v>
      </c>
      <c r="BJ76" s="148" t="e">
        <f t="shared" si="116"/>
        <v>#N/A</v>
      </c>
      <c r="BK76" s="143">
        <f t="shared" si="117"/>
        <v>-1</v>
      </c>
      <c r="BL76" s="96">
        <f t="shared" si="48"/>
        <v>0</v>
      </c>
      <c r="BM76" s="148" t="e">
        <f t="shared" si="118"/>
        <v>#N/A</v>
      </c>
      <c r="BN76" s="143">
        <f t="shared" si="119"/>
        <v>1</v>
      </c>
      <c r="BO76" s="96">
        <f t="shared" si="49"/>
        <v>0</v>
      </c>
      <c r="BP76" s="148" t="e">
        <f>IF(SUM(BO76:BO89)&gt;0,#REF!,#N/A)</f>
        <v>#N/A</v>
      </c>
      <c r="BQ76" s="143">
        <f t="shared" si="98"/>
        <v>0</v>
      </c>
      <c r="BR76" s="96">
        <f t="shared" si="123"/>
        <v>0</v>
      </c>
      <c r="BS76" s="144" t="e">
        <f t="shared" si="124"/>
        <v>#N/A</v>
      </c>
      <c r="BT76" s="143">
        <f t="shared" si="99"/>
        <v>0</v>
      </c>
      <c r="BU76" s="96">
        <f t="shared" si="125"/>
        <v>0</v>
      </c>
      <c r="BV76" s="144" t="e">
        <f t="shared" si="126"/>
        <v>#N/A</v>
      </c>
      <c r="BW76" s="152">
        <f t="shared" si="100"/>
        <v>1</v>
      </c>
      <c r="BX76" s="96">
        <f t="shared" si="47"/>
        <v>0</v>
      </c>
      <c r="BY76" s="154" t="e">
        <f t="shared" si="101"/>
        <v>#N/A</v>
      </c>
      <c r="BZ76" s="152">
        <f t="shared" si="102"/>
        <v>0</v>
      </c>
      <c r="CA76" s="96">
        <f t="shared" si="52"/>
        <v>0</v>
      </c>
      <c r="CB76" s="155" t="e">
        <f t="shared" si="103"/>
        <v>#N/A</v>
      </c>
    </row>
    <row r="77" spans="1:80" s="115" customFormat="1" ht="12.75" x14ac:dyDescent="0.2">
      <c r="A77" s="93"/>
      <c r="B77" s="89">
        <v>73</v>
      </c>
      <c r="C77" s="106">
        <f t="shared" si="87"/>
        <v>20.2</v>
      </c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112">
        <f t="shared" si="120"/>
        <v>0.19999999999999929</v>
      </c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109">
        <v>73</v>
      </c>
      <c r="Z77" s="102">
        <f t="shared" si="88"/>
        <v>73</v>
      </c>
      <c r="AA77" s="113">
        <f t="shared" si="122"/>
        <v>20.2</v>
      </c>
      <c r="AB77" s="114">
        <f t="shared" si="104"/>
        <v>18.159572809253756</v>
      </c>
      <c r="AC77" s="114">
        <f t="shared" si="104"/>
        <v>20.386581036900093</v>
      </c>
      <c r="AD77" s="114">
        <f t="shared" si="104"/>
        <v>17.046068695430588</v>
      </c>
      <c r="AE77" s="114">
        <f t="shared" si="104"/>
        <v>21.500085150723262</v>
      </c>
      <c r="AF77" s="114">
        <f t="shared" si="104"/>
        <v>15.932564581607419</v>
      </c>
      <c r="AG77" s="114">
        <f t="shared" si="104"/>
        <v>22.61358926454643</v>
      </c>
      <c r="AH77" s="114">
        <f t="shared" si="104"/>
        <v>19.273076923076925</v>
      </c>
      <c r="AI77" s="96">
        <f t="shared" si="105"/>
        <v>0.19999999999999929</v>
      </c>
      <c r="AJ77" s="103">
        <f t="shared" si="89"/>
        <v>1.1388349514563103</v>
      </c>
      <c r="AK77" s="103">
        <f t="shared" si="90"/>
        <v>3.7239902912621345</v>
      </c>
      <c r="AL77" s="103">
        <f t="shared" si="91"/>
        <v>2.8622718446601931</v>
      </c>
      <c r="AM77" s="103">
        <f t="shared" si="92"/>
        <v>2.0005533980582517</v>
      </c>
      <c r="AN77" s="103">
        <f t="shared" si="93"/>
        <v>22.302377893950709</v>
      </c>
      <c r="AO77" s="103">
        <f t="shared" si="94"/>
        <v>16.243775952203141</v>
      </c>
      <c r="AQ77" s="97"/>
      <c r="AR77" s="143">
        <f t="shared" si="95"/>
        <v>1</v>
      </c>
      <c r="AS77" s="96">
        <f t="shared" si="96"/>
        <v>20.2</v>
      </c>
      <c r="AT77" s="144">
        <f t="shared" si="106"/>
        <v>0.19999999999999929</v>
      </c>
      <c r="AU77" s="143">
        <f t="shared" si="107"/>
        <v>0</v>
      </c>
      <c r="AV77" s="96" t="str">
        <f t="shared" si="108"/>
        <v/>
      </c>
      <c r="AW77" s="96" t="e">
        <f t="shared" si="121"/>
        <v>#N/A</v>
      </c>
      <c r="AX77" s="144" t="e">
        <f t="shared" si="109"/>
        <v>#N/A</v>
      </c>
      <c r="AY77" s="160">
        <f t="shared" si="97"/>
        <v>1</v>
      </c>
      <c r="AZ77" s="96" t="str">
        <f t="shared" ref="AZ77:AZ140" si="129">IF(ABS(SUM(AY69:AY77))&gt;8,1,"")</f>
        <v/>
      </c>
      <c r="BA77" s="143">
        <f t="shared" si="110"/>
        <v>-1</v>
      </c>
      <c r="BB77" s="96" t="str">
        <f t="shared" ref="BB77:BB140" si="130">IF(ABS(SUM(BA69:BA77))&gt;8,1,"")</f>
        <v/>
      </c>
      <c r="BC77" s="96">
        <f t="shared" si="111"/>
        <v>20.2</v>
      </c>
      <c r="BD77" s="96">
        <f t="shared" si="112"/>
        <v>0.19999999999999929</v>
      </c>
      <c r="BE77" s="143">
        <f t="shared" si="113"/>
        <v>1</v>
      </c>
      <c r="BF77" s="96">
        <f t="shared" si="127"/>
        <v>0</v>
      </c>
      <c r="BG77" s="148" t="e">
        <f t="shared" si="114"/>
        <v>#N/A</v>
      </c>
      <c r="BH77" s="143">
        <f t="shared" si="115"/>
        <v>-1</v>
      </c>
      <c r="BI77" s="96">
        <f t="shared" si="128"/>
        <v>0</v>
      </c>
      <c r="BJ77" s="148" t="e">
        <f t="shared" si="116"/>
        <v>#N/A</v>
      </c>
      <c r="BK77" s="143">
        <f t="shared" si="117"/>
        <v>1</v>
      </c>
      <c r="BL77" s="96">
        <f t="shared" si="48"/>
        <v>0</v>
      </c>
      <c r="BM77" s="148" t="e">
        <f t="shared" si="118"/>
        <v>#N/A</v>
      </c>
      <c r="BN77" s="143">
        <f t="shared" si="119"/>
        <v>-1</v>
      </c>
      <c r="BO77" s="96">
        <f t="shared" si="49"/>
        <v>0</v>
      </c>
      <c r="BP77" s="148" t="e">
        <f>IF(SUM(BO77:BO90)&gt;0,#REF!,#N/A)</f>
        <v>#N/A</v>
      </c>
      <c r="BQ77" s="143">
        <f t="shared" si="98"/>
        <v>0</v>
      </c>
      <c r="BR77" s="96">
        <f t="shared" si="123"/>
        <v>0</v>
      </c>
      <c r="BS77" s="144" t="e">
        <f t="shared" si="124"/>
        <v>#N/A</v>
      </c>
      <c r="BT77" s="143">
        <f t="shared" si="99"/>
        <v>0</v>
      </c>
      <c r="BU77" s="96">
        <f t="shared" si="125"/>
        <v>0</v>
      </c>
      <c r="BV77" s="144" t="e">
        <f t="shared" si="126"/>
        <v>#N/A</v>
      </c>
      <c r="BW77" s="152">
        <f t="shared" si="100"/>
        <v>1</v>
      </c>
      <c r="BX77" s="96">
        <f t="shared" si="47"/>
        <v>0</v>
      </c>
      <c r="BY77" s="154" t="e">
        <f t="shared" si="101"/>
        <v>#N/A</v>
      </c>
      <c r="BZ77" s="152">
        <f t="shared" si="102"/>
        <v>0</v>
      </c>
      <c r="CA77" s="96">
        <f t="shared" si="52"/>
        <v>0</v>
      </c>
      <c r="CB77" s="155" t="e">
        <f t="shared" si="103"/>
        <v>#N/A</v>
      </c>
    </row>
    <row r="78" spans="1:80" s="115" customFormat="1" ht="12.75" x14ac:dyDescent="0.2">
      <c r="A78" s="93"/>
      <c r="B78" s="94">
        <v>74</v>
      </c>
      <c r="C78" s="106">
        <f t="shared" si="87"/>
        <v>20</v>
      </c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112">
        <f t="shared" si="120"/>
        <v>0.19999999999999929</v>
      </c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109">
        <v>74</v>
      </c>
      <c r="Z78" s="102">
        <f t="shared" si="88"/>
        <v>74</v>
      </c>
      <c r="AA78" s="113">
        <f t="shared" si="122"/>
        <v>20</v>
      </c>
      <c r="AB78" s="114">
        <f t="shared" si="104"/>
        <v>18.159572809253756</v>
      </c>
      <c r="AC78" s="114">
        <f t="shared" si="104"/>
        <v>20.386581036900093</v>
      </c>
      <c r="AD78" s="114">
        <f t="shared" si="104"/>
        <v>17.046068695430588</v>
      </c>
      <c r="AE78" s="114">
        <f t="shared" si="104"/>
        <v>21.500085150723262</v>
      </c>
      <c r="AF78" s="114">
        <f t="shared" si="104"/>
        <v>15.932564581607419</v>
      </c>
      <c r="AG78" s="114">
        <f t="shared" si="104"/>
        <v>22.61358926454643</v>
      </c>
      <c r="AH78" s="114">
        <f t="shared" si="104"/>
        <v>19.273076923076925</v>
      </c>
      <c r="AI78" s="96">
        <f t="shared" si="105"/>
        <v>0.19999999999999929</v>
      </c>
      <c r="AJ78" s="103">
        <f t="shared" si="89"/>
        <v>1.1388349514563103</v>
      </c>
      <c r="AK78" s="103">
        <f t="shared" si="90"/>
        <v>3.7239902912621345</v>
      </c>
      <c r="AL78" s="103">
        <f t="shared" si="91"/>
        <v>2.8622718446601931</v>
      </c>
      <c r="AM78" s="103">
        <f t="shared" si="92"/>
        <v>2.0005533980582517</v>
      </c>
      <c r="AN78" s="103">
        <f t="shared" si="93"/>
        <v>22.302377893950709</v>
      </c>
      <c r="AO78" s="103">
        <f t="shared" si="94"/>
        <v>16.243775952203141</v>
      </c>
      <c r="AQ78" s="97"/>
      <c r="AR78" s="143">
        <f t="shared" si="95"/>
        <v>1</v>
      </c>
      <c r="AS78" s="96">
        <f t="shared" si="96"/>
        <v>20</v>
      </c>
      <c r="AT78" s="144">
        <f t="shared" si="106"/>
        <v>0.19999999999999929</v>
      </c>
      <c r="AU78" s="143">
        <f t="shared" si="107"/>
        <v>0</v>
      </c>
      <c r="AV78" s="96" t="str">
        <f t="shared" si="108"/>
        <v/>
      </c>
      <c r="AW78" s="96" t="e">
        <f t="shared" si="121"/>
        <v>#N/A</v>
      </c>
      <c r="AX78" s="144" t="e">
        <f t="shared" si="109"/>
        <v>#N/A</v>
      </c>
      <c r="AY78" s="160">
        <f t="shared" si="97"/>
        <v>1</v>
      </c>
      <c r="AZ78" s="96" t="str">
        <f t="shared" si="129"/>
        <v/>
      </c>
      <c r="BA78" s="143">
        <f t="shared" si="110"/>
        <v>-1</v>
      </c>
      <c r="BB78" s="96" t="str">
        <f t="shared" si="130"/>
        <v/>
      </c>
      <c r="BC78" s="96">
        <f t="shared" si="111"/>
        <v>20</v>
      </c>
      <c r="BD78" s="96">
        <f t="shared" si="112"/>
        <v>0.19999999999999929</v>
      </c>
      <c r="BE78" s="143">
        <f t="shared" si="113"/>
        <v>-1</v>
      </c>
      <c r="BF78" s="96">
        <f t="shared" si="127"/>
        <v>0</v>
      </c>
      <c r="BG78" s="148" t="e">
        <f t="shared" si="114"/>
        <v>#N/A</v>
      </c>
      <c r="BH78" s="143">
        <f t="shared" si="115"/>
        <v>0</v>
      </c>
      <c r="BI78" s="96">
        <f t="shared" si="128"/>
        <v>0</v>
      </c>
      <c r="BJ78" s="148" t="e">
        <f t="shared" si="116"/>
        <v>#N/A</v>
      </c>
      <c r="BK78" s="143">
        <f t="shared" si="117"/>
        <v>-1</v>
      </c>
      <c r="BL78" s="96">
        <f t="shared" si="48"/>
        <v>0</v>
      </c>
      <c r="BM78" s="148" t="e">
        <f t="shared" si="118"/>
        <v>#N/A</v>
      </c>
      <c r="BN78" s="143">
        <f t="shared" si="119"/>
        <v>0</v>
      </c>
      <c r="BO78" s="96">
        <f t="shared" si="49"/>
        <v>0</v>
      </c>
      <c r="BP78" s="148" t="e">
        <f>IF(SUM(BO78:BO91)&gt;0,#REF!,#N/A)</f>
        <v>#N/A</v>
      </c>
      <c r="BQ78" s="143">
        <f t="shared" si="98"/>
        <v>0</v>
      </c>
      <c r="BR78" s="96">
        <f t="shared" si="123"/>
        <v>0</v>
      </c>
      <c r="BS78" s="144" t="e">
        <f t="shared" si="124"/>
        <v>#N/A</v>
      </c>
      <c r="BT78" s="143">
        <f t="shared" si="99"/>
        <v>0</v>
      </c>
      <c r="BU78" s="96">
        <f t="shared" si="125"/>
        <v>0</v>
      </c>
      <c r="BV78" s="144" t="e">
        <f t="shared" si="126"/>
        <v>#N/A</v>
      </c>
      <c r="BW78" s="152">
        <f t="shared" si="100"/>
        <v>1</v>
      </c>
      <c r="BX78" s="96">
        <f t="shared" si="47"/>
        <v>0</v>
      </c>
      <c r="BY78" s="154" t="e">
        <f t="shared" si="101"/>
        <v>#N/A</v>
      </c>
      <c r="BZ78" s="152">
        <f t="shared" si="102"/>
        <v>0</v>
      </c>
      <c r="CA78" s="96">
        <f t="shared" si="52"/>
        <v>0</v>
      </c>
      <c r="CB78" s="155" t="e">
        <f t="shared" si="103"/>
        <v>#N/A</v>
      </c>
    </row>
    <row r="79" spans="1:80" s="115" customFormat="1" ht="12.75" x14ac:dyDescent="0.2">
      <c r="A79" s="93"/>
      <c r="B79" s="89">
        <v>75</v>
      </c>
      <c r="C79" s="106">
        <f t="shared" si="87"/>
        <v>19.5</v>
      </c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112">
        <f t="shared" si="120"/>
        <v>0.5</v>
      </c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109">
        <v>75</v>
      </c>
      <c r="Z79" s="102">
        <f t="shared" si="88"/>
        <v>75</v>
      </c>
      <c r="AA79" s="113">
        <f t="shared" si="122"/>
        <v>19.5</v>
      </c>
      <c r="AB79" s="114">
        <f t="shared" si="104"/>
        <v>18.159572809253756</v>
      </c>
      <c r="AC79" s="114">
        <f t="shared" si="104"/>
        <v>20.386581036900093</v>
      </c>
      <c r="AD79" s="114">
        <f t="shared" si="104"/>
        <v>17.046068695430588</v>
      </c>
      <c r="AE79" s="114">
        <f t="shared" si="104"/>
        <v>21.500085150723262</v>
      </c>
      <c r="AF79" s="114">
        <f t="shared" si="104"/>
        <v>15.932564581607419</v>
      </c>
      <c r="AG79" s="114">
        <f t="shared" si="104"/>
        <v>22.61358926454643</v>
      </c>
      <c r="AH79" s="114">
        <f t="shared" si="104"/>
        <v>19.273076923076925</v>
      </c>
      <c r="AI79" s="96">
        <f t="shared" si="105"/>
        <v>0.5</v>
      </c>
      <c r="AJ79" s="103">
        <f t="shared" si="89"/>
        <v>1.1388349514563103</v>
      </c>
      <c r="AK79" s="103">
        <f t="shared" si="90"/>
        <v>3.7239902912621345</v>
      </c>
      <c r="AL79" s="103">
        <f t="shared" si="91"/>
        <v>2.8622718446601931</v>
      </c>
      <c r="AM79" s="103">
        <f t="shared" si="92"/>
        <v>2.0005533980582517</v>
      </c>
      <c r="AN79" s="103">
        <f t="shared" si="93"/>
        <v>22.302377893950709</v>
      </c>
      <c r="AO79" s="103">
        <f t="shared" si="94"/>
        <v>16.243775952203141</v>
      </c>
      <c r="AQ79" s="97"/>
      <c r="AR79" s="143">
        <f t="shared" si="95"/>
        <v>1</v>
      </c>
      <c r="AS79" s="96">
        <f t="shared" si="96"/>
        <v>19.5</v>
      </c>
      <c r="AT79" s="144">
        <f t="shared" si="106"/>
        <v>0.5</v>
      </c>
      <c r="AU79" s="143">
        <f t="shared" si="107"/>
        <v>0</v>
      </c>
      <c r="AV79" s="96" t="str">
        <f t="shared" si="108"/>
        <v/>
      </c>
      <c r="AW79" s="96" t="e">
        <f t="shared" si="121"/>
        <v>#N/A</v>
      </c>
      <c r="AX79" s="144" t="e">
        <f t="shared" si="109"/>
        <v>#N/A</v>
      </c>
      <c r="AY79" s="160">
        <f t="shared" si="97"/>
        <v>1</v>
      </c>
      <c r="AZ79" s="96" t="str">
        <f t="shared" si="129"/>
        <v/>
      </c>
      <c r="BA79" s="143">
        <f t="shared" si="110"/>
        <v>-1</v>
      </c>
      <c r="BB79" s="96" t="str">
        <f t="shared" si="130"/>
        <v/>
      </c>
      <c r="BC79" s="96">
        <f t="shared" si="111"/>
        <v>19.5</v>
      </c>
      <c r="BD79" s="96">
        <f t="shared" si="112"/>
        <v>0.5</v>
      </c>
      <c r="BE79" s="143">
        <f t="shared" si="113"/>
        <v>-1</v>
      </c>
      <c r="BF79" s="96">
        <f t="shared" si="127"/>
        <v>0</v>
      </c>
      <c r="BG79" s="148" t="e">
        <f t="shared" si="114"/>
        <v>#N/A</v>
      </c>
      <c r="BH79" s="143">
        <f t="shared" si="115"/>
        <v>1</v>
      </c>
      <c r="BI79" s="96">
        <f t="shared" si="128"/>
        <v>0</v>
      </c>
      <c r="BJ79" s="148" t="e">
        <f t="shared" si="116"/>
        <v>#N/A</v>
      </c>
      <c r="BK79" s="143">
        <f t="shared" si="117"/>
        <v>-1</v>
      </c>
      <c r="BL79" s="96">
        <f t="shared" si="48"/>
        <v>0</v>
      </c>
      <c r="BM79" s="148" t="e">
        <f t="shared" si="118"/>
        <v>#N/A</v>
      </c>
      <c r="BN79" s="143">
        <f t="shared" si="119"/>
        <v>1</v>
      </c>
      <c r="BO79" s="96">
        <f t="shared" si="49"/>
        <v>0</v>
      </c>
      <c r="BP79" s="148" t="e">
        <f>IF(SUM(BO79:BO92)&gt;0,#REF!,#N/A)</f>
        <v>#N/A</v>
      </c>
      <c r="BQ79" s="143">
        <f t="shared" si="98"/>
        <v>0</v>
      </c>
      <c r="BR79" s="96">
        <f t="shared" si="123"/>
        <v>0</v>
      </c>
      <c r="BS79" s="144" t="e">
        <f t="shared" si="124"/>
        <v>#N/A</v>
      </c>
      <c r="BT79" s="143">
        <f t="shared" si="99"/>
        <v>0</v>
      </c>
      <c r="BU79" s="96">
        <f t="shared" si="125"/>
        <v>0</v>
      </c>
      <c r="BV79" s="144" t="e">
        <f t="shared" si="126"/>
        <v>#N/A</v>
      </c>
      <c r="BW79" s="152">
        <f t="shared" si="100"/>
        <v>1</v>
      </c>
      <c r="BX79" s="96">
        <f t="shared" si="47"/>
        <v>0</v>
      </c>
      <c r="BY79" s="154" t="e">
        <f t="shared" si="101"/>
        <v>#N/A</v>
      </c>
      <c r="BZ79" s="152">
        <f t="shared" si="102"/>
        <v>0</v>
      </c>
      <c r="CA79" s="96">
        <f t="shared" si="52"/>
        <v>0</v>
      </c>
      <c r="CB79" s="155" t="e">
        <f t="shared" si="103"/>
        <v>#N/A</v>
      </c>
    </row>
    <row r="80" spans="1:80" s="115" customFormat="1" ht="12.75" x14ac:dyDescent="0.2">
      <c r="A80" s="93"/>
      <c r="B80" s="94">
        <v>76</v>
      </c>
      <c r="C80" s="106">
        <f t="shared" si="87"/>
        <v>19.5</v>
      </c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112">
        <f t="shared" si="120"/>
        <v>0</v>
      </c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109">
        <v>76</v>
      </c>
      <c r="Z80" s="102">
        <f t="shared" si="88"/>
        <v>76</v>
      </c>
      <c r="AA80" s="113">
        <f t="shared" si="122"/>
        <v>19.5</v>
      </c>
      <c r="AB80" s="114">
        <f t="shared" si="104"/>
        <v>18.159572809253756</v>
      </c>
      <c r="AC80" s="114">
        <f t="shared" si="104"/>
        <v>20.386581036900093</v>
      </c>
      <c r="AD80" s="114">
        <f t="shared" si="104"/>
        <v>17.046068695430588</v>
      </c>
      <c r="AE80" s="114">
        <f t="shared" si="104"/>
        <v>21.500085150723262</v>
      </c>
      <c r="AF80" s="114">
        <f t="shared" si="104"/>
        <v>15.932564581607419</v>
      </c>
      <c r="AG80" s="114">
        <f t="shared" si="104"/>
        <v>22.61358926454643</v>
      </c>
      <c r="AH80" s="114">
        <f t="shared" si="104"/>
        <v>19.273076923076925</v>
      </c>
      <c r="AI80" s="96">
        <f t="shared" si="105"/>
        <v>0</v>
      </c>
      <c r="AJ80" s="103">
        <f t="shared" si="89"/>
        <v>1.1388349514563103</v>
      </c>
      <c r="AK80" s="103">
        <f t="shared" si="90"/>
        <v>3.7239902912621345</v>
      </c>
      <c r="AL80" s="103">
        <f t="shared" si="91"/>
        <v>2.8622718446601931</v>
      </c>
      <c r="AM80" s="103">
        <f t="shared" si="92"/>
        <v>2.0005533980582517</v>
      </c>
      <c r="AN80" s="103">
        <f t="shared" si="93"/>
        <v>22.302377893950709</v>
      </c>
      <c r="AO80" s="103">
        <f t="shared" si="94"/>
        <v>16.243775952203141</v>
      </c>
      <c r="AQ80" s="97"/>
      <c r="AR80" s="143">
        <f t="shared" si="95"/>
        <v>1</v>
      </c>
      <c r="AS80" s="96">
        <f t="shared" si="96"/>
        <v>19.5</v>
      </c>
      <c r="AT80" s="144">
        <f t="shared" si="106"/>
        <v>0</v>
      </c>
      <c r="AU80" s="143">
        <f t="shared" si="107"/>
        <v>0</v>
      </c>
      <c r="AV80" s="96" t="str">
        <f t="shared" si="108"/>
        <v/>
      </c>
      <c r="AW80" s="96" t="e">
        <f t="shared" si="121"/>
        <v>#N/A</v>
      </c>
      <c r="AX80" s="144" t="e">
        <f t="shared" si="109"/>
        <v>#N/A</v>
      </c>
      <c r="AY80" s="160">
        <f t="shared" si="97"/>
        <v>1</v>
      </c>
      <c r="AZ80" s="96" t="str">
        <f t="shared" si="129"/>
        <v/>
      </c>
      <c r="BA80" s="143">
        <f t="shared" si="110"/>
        <v>-1</v>
      </c>
      <c r="BB80" s="96" t="str">
        <f t="shared" si="130"/>
        <v/>
      </c>
      <c r="BC80" s="96">
        <f t="shared" si="111"/>
        <v>19.5</v>
      </c>
      <c r="BD80" s="96">
        <f t="shared" si="112"/>
        <v>0</v>
      </c>
      <c r="BE80" s="143">
        <f t="shared" si="113"/>
        <v>0</v>
      </c>
      <c r="BF80" s="96">
        <f t="shared" si="127"/>
        <v>0</v>
      </c>
      <c r="BG80" s="148" t="e">
        <f t="shared" si="114"/>
        <v>#N/A</v>
      </c>
      <c r="BH80" s="143">
        <f t="shared" si="115"/>
        <v>-1</v>
      </c>
      <c r="BI80" s="96">
        <f t="shared" si="128"/>
        <v>0</v>
      </c>
      <c r="BJ80" s="148" t="e">
        <f t="shared" si="116"/>
        <v>#N/A</v>
      </c>
      <c r="BK80" s="143">
        <f t="shared" si="117"/>
        <v>0</v>
      </c>
      <c r="BL80" s="96">
        <f t="shared" si="48"/>
        <v>0</v>
      </c>
      <c r="BM80" s="148" t="e">
        <f t="shared" si="118"/>
        <v>#N/A</v>
      </c>
      <c r="BN80" s="143">
        <f t="shared" si="119"/>
        <v>-1</v>
      </c>
      <c r="BO80" s="96">
        <f t="shared" si="49"/>
        <v>0</v>
      </c>
      <c r="BP80" s="148" t="e">
        <f>IF(SUM(BO80:BO93)&gt;0,#REF!,#N/A)</f>
        <v>#N/A</v>
      </c>
      <c r="BQ80" s="143">
        <f t="shared" si="98"/>
        <v>0</v>
      </c>
      <c r="BR80" s="96">
        <f t="shared" si="123"/>
        <v>0</v>
      </c>
      <c r="BS80" s="144" t="e">
        <f t="shared" si="124"/>
        <v>#N/A</v>
      </c>
      <c r="BT80" s="143">
        <f t="shared" si="99"/>
        <v>0</v>
      </c>
      <c r="BU80" s="96">
        <f t="shared" si="125"/>
        <v>0</v>
      </c>
      <c r="BV80" s="144" t="e">
        <f t="shared" si="126"/>
        <v>#N/A</v>
      </c>
      <c r="BW80" s="152">
        <f t="shared" si="100"/>
        <v>1</v>
      </c>
      <c r="BX80" s="96">
        <f t="shared" si="47"/>
        <v>0</v>
      </c>
      <c r="BY80" s="154" t="e">
        <f t="shared" si="101"/>
        <v>#N/A</v>
      </c>
      <c r="BZ80" s="152">
        <f t="shared" si="102"/>
        <v>0</v>
      </c>
      <c r="CA80" s="96">
        <f t="shared" si="52"/>
        <v>0</v>
      </c>
      <c r="CB80" s="155" t="e">
        <f t="shared" si="103"/>
        <v>#N/A</v>
      </c>
    </row>
    <row r="81" spans="1:80" s="115" customFormat="1" ht="12.75" x14ac:dyDescent="0.2">
      <c r="A81" s="93"/>
      <c r="B81" s="89">
        <v>77</v>
      </c>
      <c r="C81" s="106">
        <f t="shared" si="87"/>
        <v>19.399999999999999</v>
      </c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112">
        <f t="shared" si="120"/>
        <v>0.10000000000000142</v>
      </c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109">
        <v>77</v>
      </c>
      <c r="Z81" s="102">
        <f t="shared" si="88"/>
        <v>77</v>
      </c>
      <c r="AA81" s="113">
        <f t="shared" si="122"/>
        <v>19.399999999999999</v>
      </c>
      <c r="AB81" s="114">
        <f t="shared" si="104"/>
        <v>18.159572809253756</v>
      </c>
      <c r="AC81" s="114">
        <f t="shared" si="104"/>
        <v>20.386581036900093</v>
      </c>
      <c r="AD81" s="114">
        <f t="shared" si="104"/>
        <v>17.046068695430588</v>
      </c>
      <c r="AE81" s="114">
        <f t="shared" si="104"/>
        <v>21.500085150723262</v>
      </c>
      <c r="AF81" s="114">
        <f t="shared" si="104"/>
        <v>15.932564581607419</v>
      </c>
      <c r="AG81" s="114">
        <f t="shared" si="104"/>
        <v>22.61358926454643</v>
      </c>
      <c r="AH81" s="114">
        <f t="shared" si="104"/>
        <v>19.273076923076925</v>
      </c>
      <c r="AI81" s="96">
        <f t="shared" si="105"/>
        <v>0.10000000000000142</v>
      </c>
      <c r="AJ81" s="103">
        <f t="shared" si="89"/>
        <v>1.1388349514563103</v>
      </c>
      <c r="AK81" s="103">
        <f t="shared" si="90"/>
        <v>3.7239902912621345</v>
      </c>
      <c r="AL81" s="103">
        <f t="shared" si="91"/>
        <v>2.8622718446601931</v>
      </c>
      <c r="AM81" s="103">
        <f t="shared" si="92"/>
        <v>2.0005533980582517</v>
      </c>
      <c r="AN81" s="103">
        <f t="shared" si="93"/>
        <v>22.302377893950709</v>
      </c>
      <c r="AO81" s="103">
        <f t="shared" si="94"/>
        <v>16.243775952203141</v>
      </c>
      <c r="AQ81" s="97"/>
      <c r="AR81" s="143">
        <f t="shared" si="95"/>
        <v>1</v>
      </c>
      <c r="AS81" s="96">
        <f t="shared" si="96"/>
        <v>19.399999999999999</v>
      </c>
      <c r="AT81" s="144">
        <f t="shared" si="106"/>
        <v>0.10000000000000142</v>
      </c>
      <c r="AU81" s="143">
        <f t="shared" si="107"/>
        <v>0</v>
      </c>
      <c r="AV81" s="96" t="str">
        <f t="shared" si="108"/>
        <v/>
      </c>
      <c r="AW81" s="96" t="e">
        <f t="shared" si="121"/>
        <v>#N/A</v>
      </c>
      <c r="AX81" s="144" t="e">
        <f t="shared" si="109"/>
        <v>#N/A</v>
      </c>
      <c r="AY81" s="160">
        <f t="shared" si="97"/>
        <v>1</v>
      </c>
      <c r="AZ81" s="96">
        <f t="shared" si="129"/>
        <v>1</v>
      </c>
      <c r="BA81" s="143">
        <f t="shared" si="110"/>
        <v>-1</v>
      </c>
      <c r="BB81" s="96" t="str">
        <f t="shared" si="130"/>
        <v/>
      </c>
      <c r="BC81" s="96">
        <f t="shared" si="111"/>
        <v>19.399999999999999</v>
      </c>
      <c r="BD81" s="96">
        <f t="shared" si="112"/>
        <v>0.10000000000000142</v>
      </c>
      <c r="BE81" s="143">
        <f t="shared" si="113"/>
        <v>-1</v>
      </c>
      <c r="BF81" s="96">
        <f t="shared" si="127"/>
        <v>0</v>
      </c>
      <c r="BG81" s="148" t="e">
        <f t="shared" si="114"/>
        <v>#N/A</v>
      </c>
      <c r="BH81" s="143">
        <f t="shared" si="115"/>
        <v>1</v>
      </c>
      <c r="BI81" s="96">
        <f t="shared" si="128"/>
        <v>0</v>
      </c>
      <c r="BJ81" s="148" t="e">
        <f t="shared" si="116"/>
        <v>#N/A</v>
      </c>
      <c r="BK81" s="143">
        <f t="shared" si="117"/>
        <v>-1</v>
      </c>
      <c r="BL81" s="96">
        <f t="shared" si="48"/>
        <v>0</v>
      </c>
      <c r="BM81" s="148" t="e">
        <f t="shared" si="118"/>
        <v>#N/A</v>
      </c>
      <c r="BN81" s="143">
        <f t="shared" si="119"/>
        <v>1</v>
      </c>
      <c r="BO81" s="96">
        <f t="shared" si="49"/>
        <v>0</v>
      </c>
      <c r="BP81" s="148" t="e">
        <f>IF(SUM(BO81:BO94)&gt;0,#REF!,#N/A)</f>
        <v>#N/A</v>
      </c>
      <c r="BQ81" s="143">
        <f t="shared" si="98"/>
        <v>0</v>
      </c>
      <c r="BR81" s="96">
        <f t="shared" si="123"/>
        <v>0</v>
      </c>
      <c r="BS81" s="144" t="e">
        <f t="shared" si="124"/>
        <v>#N/A</v>
      </c>
      <c r="BT81" s="143">
        <f t="shared" si="99"/>
        <v>0</v>
      </c>
      <c r="BU81" s="96">
        <f t="shared" si="125"/>
        <v>0</v>
      </c>
      <c r="BV81" s="144" t="e">
        <f t="shared" si="126"/>
        <v>#N/A</v>
      </c>
      <c r="BW81" s="152">
        <f t="shared" si="100"/>
        <v>1</v>
      </c>
      <c r="BX81" s="96">
        <f t="shared" si="47"/>
        <v>0</v>
      </c>
      <c r="BY81" s="154" t="e">
        <f t="shared" si="101"/>
        <v>#N/A</v>
      </c>
      <c r="BZ81" s="152">
        <f t="shared" si="102"/>
        <v>0</v>
      </c>
      <c r="CA81" s="96">
        <f t="shared" si="52"/>
        <v>0</v>
      </c>
      <c r="CB81" s="155" t="e">
        <f t="shared" si="103"/>
        <v>#N/A</v>
      </c>
    </row>
    <row r="82" spans="1:80" s="115" customFormat="1" ht="12.75" x14ac:dyDescent="0.2">
      <c r="A82" s="93"/>
      <c r="B82" s="94">
        <v>78</v>
      </c>
      <c r="C82" s="106">
        <f t="shared" si="87"/>
        <v>18.5</v>
      </c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112">
        <f t="shared" si="120"/>
        <v>0.89999999999999858</v>
      </c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109">
        <v>78</v>
      </c>
      <c r="Z82" s="102">
        <f t="shared" si="88"/>
        <v>78</v>
      </c>
      <c r="AA82" s="113">
        <f t="shared" si="122"/>
        <v>18.5</v>
      </c>
      <c r="AB82" s="114">
        <f t="shared" si="104"/>
        <v>18.159572809253756</v>
      </c>
      <c r="AC82" s="114">
        <f t="shared" si="104"/>
        <v>20.386581036900093</v>
      </c>
      <c r="AD82" s="114">
        <f t="shared" si="104"/>
        <v>17.046068695430588</v>
      </c>
      <c r="AE82" s="114">
        <f t="shared" si="104"/>
        <v>21.500085150723262</v>
      </c>
      <c r="AF82" s="114">
        <f t="shared" si="104"/>
        <v>15.932564581607419</v>
      </c>
      <c r="AG82" s="114">
        <f t="shared" si="104"/>
        <v>22.61358926454643</v>
      </c>
      <c r="AH82" s="114">
        <f t="shared" si="104"/>
        <v>19.273076923076925</v>
      </c>
      <c r="AI82" s="96">
        <f t="shared" si="105"/>
        <v>0.89999999999999858</v>
      </c>
      <c r="AJ82" s="103">
        <f t="shared" si="89"/>
        <v>1.1388349514563103</v>
      </c>
      <c r="AK82" s="103">
        <f t="shared" si="90"/>
        <v>3.7239902912621345</v>
      </c>
      <c r="AL82" s="103">
        <f t="shared" si="91"/>
        <v>2.8622718446601931</v>
      </c>
      <c r="AM82" s="103">
        <f t="shared" si="92"/>
        <v>2.0005533980582517</v>
      </c>
      <c r="AN82" s="103">
        <f t="shared" si="93"/>
        <v>22.302377893950709</v>
      </c>
      <c r="AO82" s="103">
        <f t="shared" si="94"/>
        <v>16.243775952203141</v>
      </c>
      <c r="AQ82" s="97"/>
      <c r="AR82" s="143">
        <f t="shared" si="95"/>
        <v>1</v>
      </c>
      <c r="AS82" s="96">
        <f t="shared" si="96"/>
        <v>18.5</v>
      </c>
      <c r="AT82" s="144">
        <f t="shared" si="106"/>
        <v>0.89999999999999858</v>
      </c>
      <c r="AU82" s="143">
        <f t="shared" si="107"/>
        <v>0</v>
      </c>
      <c r="AV82" s="96" t="str">
        <f t="shared" si="108"/>
        <v/>
      </c>
      <c r="AW82" s="96" t="e">
        <f t="shared" si="121"/>
        <v>#N/A</v>
      </c>
      <c r="AX82" s="144" t="e">
        <f t="shared" si="109"/>
        <v>#N/A</v>
      </c>
      <c r="AY82" s="160">
        <f t="shared" si="97"/>
        <v>-1</v>
      </c>
      <c r="AZ82" s="96" t="str">
        <f t="shared" si="129"/>
        <v/>
      </c>
      <c r="BA82" s="143">
        <f t="shared" si="110"/>
        <v>-1</v>
      </c>
      <c r="BB82" s="96">
        <f t="shared" si="130"/>
        <v>1</v>
      </c>
      <c r="BC82" s="96" t="e">
        <f t="shared" si="111"/>
        <v>#N/A</v>
      </c>
      <c r="BD82" s="96">
        <f t="shared" si="112"/>
        <v>0.89999999999999858</v>
      </c>
      <c r="BE82" s="143">
        <f t="shared" si="113"/>
        <v>-1</v>
      </c>
      <c r="BF82" s="96">
        <f t="shared" si="127"/>
        <v>0</v>
      </c>
      <c r="BG82" s="148" t="e">
        <f t="shared" si="114"/>
        <v>#N/A</v>
      </c>
      <c r="BH82" s="143">
        <f t="shared" si="115"/>
        <v>1</v>
      </c>
      <c r="BI82" s="96">
        <f t="shared" si="128"/>
        <v>0</v>
      </c>
      <c r="BJ82" s="148" t="e">
        <f t="shared" si="116"/>
        <v>#N/A</v>
      </c>
      <c r="BK82" s="143">
        <f t="shared" si="117"/>
        <v>-1</v>
      </c>
      <c r="BL82" s="96">
        <f t="shared" si="48"/>
        <v>0</v>
      </c>
      <c r="BM82" s="148" t="e">
        <f t="shared" si="118"/>
        <v>#N/A</v>
      </c>
      <c r="BN82" s="143">
        <f t="shared" si="119"/>
        <v>1</v>
      </c>
      <c r="BO82" s="96">
        <f t="shared" si="49"/>
        <v>0</v>
      </c>
      <c r="BP82" s="148" t="e">
        <f>IF(SUM(BO82:BO95)&gt;0,#REF!,#N/A)</f>
        <v>#N/A</v>
      </c>
      <c r="BQ82" s="143">
        <f t="shared" si="98"/>
        <v>0</v>
      </c>
      <c r="BR82" s="96">
        <f t="shared" si="123"/>
        <v>0</v>
      </c>
      <c r="BS82" s="144" t="e">
        <f t="shared" si="124"/>
        <v>#N/A</v>
      </c>
      <c r="BT82" s="143">
        <f t="shared" si="99"/>
        <v>0</v>
      </c>
      <c r="BU82" s="96">
        <f t="shared" si="125"/>
        <v>0</v>
      </c>
      <c r="BV82" s="144" t="e">
        <f t="shared" si="126"/>
        <v>#N/A</v>
      </c>
      <c r="BW82" s="152">
        <f t="shared" si="100"/>
        <v>1</v>
      </c>
      <c r="BX82" s="96">
        <f t="shared" si="47"/>
        <v>0</v>
      </c>
      <c r="BY82" s="154" t="e">
        <f t="shared" si="101"/>
        <v>#N/A</v>
      </c>
      <c r="BZ82" s="152">
        <f t="shared" si="102"/>
        <v>0</v>
      </c>
      <c r="CA82" s="96">
        <f t="shared" si="52"/>
        <v>0</v>
      </c>
      <c r="CB82" s="155" t="e">
        <f t="shared" si="103"/>
        <v>#N/A</v>
      </c>
    </row>
    <row r="83" spans="1:80" s="115" customFormat="1" ht="12.75" x14ac:dyDescent="0.2">
      <c r="A83" s="93"/>
      <c r="B83" s="89">
        <v>79</v>
      </c>
      <c r="C83" s="106">
        <f t="shared" si="87"/>
        <v>19</v>
      </c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112">
        <f t="shared" si="120"/>
        <v>0.5</v>
      </c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109">
        <v>79</v>
      </c>
      <c r="Z83" s="102">
        <f t="shared" si="88"/>
        <v>79</v>
      </c>
      <c r="AA83" s="113">
        <f t="shared" si="122"/>
        <v>19</v>
      </c>
      <c r="AB83" s="114">
        <f t="shared" si="104"/>
        <v>18.159572809253756</v>
      </c>
      <c r="AC83" s="114">
        <f t="shared" si="104"/>
        <v>20.386581036900093</v>
      </c>
      <c r="AD83" s="114">
        <f t="shared" si="104"/>
        <v>17.046068695430588</v>
      </c>
      <c r="AE83" s="114">
        <f t="shared" si="104"/>
        <v>21.500085150723262</v>
      </c>
      <c r="AF83" s="114">
        <f t="shared" si="104"/>
        <v>15.932564581607419</v>
      </c>
      <c r="AG83" s="114">
        <f t="shared" si="104"/>
        <v>22.61358926454643</v>
      </c>
      <c r="AH83" s="114">
        <f t="shared" si="104"/>
        <v>19.273076923076925</v>
      </c>
      <c r="AI83" s="96">
        <f t="shared" si="105"/>
        <v>0.5</v>
      </c>
      <c r="AJ83" s="103">
        <f t="shared" si="89"/>
        <v>1.1388349514563103</v>
      </c>
      <c r="AK83" s="103">
        <f t="shared" si="90"/>
        <v>3.7239902912621345</v>
      </c>
      <c r="AL83" s="103">
        <f t="shared" si="91"/>
        <v>2.8622718446601931</v>
      </c>
      <c r="AM83" s="103">
        <f t="shared" si="92"/>
        <v>2.0005533980582517</v>
      </c>
      <c r="AN83" s="103">
        <f t="shared" si="93"/>
        <v>22.302377893950709</v>
      </c>
      <c r="AO83" s="103">
        <f t="shared" si="94"/>
        <v>16.243775952203141</v>
      </c>
      <c r="AQ83" s="97"/>
      <c r="AR83" s="143">
        <f t="shared" si="95"/>
        <v>1</v>
      </c>
      <c r="AS83" s="96">
        <f t="shared" si="96"/>
        <v>19</v>
      </c>
      <c r="AT83" s="144">
        <f t="shared" si="106"/>
        <v>0.5</v>
      </c>
      <c r="AU83" s="143">
        <f t="shared" si="107"/>
        <v>0</v>
      </c>
      <c r="AV83" s="96" t="str">
        <f t="shared" si="108"/>
        <v/>
      </c>
      <c r="AW83" s="96" t="e">
        <f t="shared" si="121"/>
        <v>#N/A</v>
      </c>
      <c r="AX83" s="144" t="e">
        <f t="shared" si="109"/>
        <v>#N/A</v>
      </c>
      <c r="AY83" s="160">
        <f t="shared" si="97"/>
        <v>-1</v>
      </c>
      <c r="AZ83" s="96" t="str">
        <f t="shared" si="129"/>
        <v/>
      </c>
      <c r="BA83" s="143">
        <f t="shared" si="110"/>
        <v>-1</v>
      </c>
      <c r="BB83" s="96">
        <f t="shared" si="130"/>
        <v>1</v>
      </c>
      <c r="BC83" s="96" t="e">
        <f t="shared" si="111"/>
        <v>#N/A</v>
      </c>
      <c r="BD83" s="96">
        <f t="shared" si="112"/>
        <v>0.5</v>
      </c>
      <c r="BE83" s="143">
        <f t="shared" si="113"/>
        <v>1</v>
      </c>
      <c r="BF83" s="96">
        <f t="shared" si="127"/>
        <v>0</v>
      </c>
      <c r="BG83" s="148" t="e">
        <f t="shared" si="114"/>
        <v>#N/A</v>
      </c>
      <c r="BH83" s="143">
        <f t="shared" si="115"/>
        <v>-1</v>
      </c>
      <c r="BI83" s="96">
        <f t="shared" si="128"/>
        <v>0</v>
      </c>
      <c r="BJ83" s="148" t="e">
        <f t="shared" si="116"/>
        <v>#N/A</v>
      </c>
      <c r="BK83" s="143">
        <f t="shared" si="117"/>
        <v>1</v>
      </c>
      <c r="BL83" s="96">
        <f t="shared" si="48"/>
        <v>0</v>
      </c>
      <c r="BM83" s="148" t="e">
        <f t="shared" si="118"/>
        <v>#N/A</v>
      </c>
      <c r="BN83" s="143">
        <f t="shared" si="119"/>
        <v>-1</v>
      </c>
      <c r="BO83" s="96">
        <f t="shared" si="49"/>
        <v>0</v>
      </c>
      <c r="BP83" s="148" t="e">
        <f>IF(SUM(BO83:BO96)&gt;0,#REF!,#N/A)</f>
        <v>#N/A</v>
      </c>
      <c r="BQ83" s="143">
        <f t="shared" si="98"/>
        <v>0</v>
      </c>
      <c r="BR83" s="96">
        <f t="shared" si="123"/>
        <v>0</v>
      </c>
      <c r="BS83" s="144" t="e">
        <f t="shared" si="124"/>
        <v>#N/A</v>
      </c>
      <c r="BT83" s="143">
        <f t="shared" si="99"/>
        <v>0</v>
      </c>
      <c r="BU83" s="96">
        <f t="shared" si="125"/>
        <v>0</v>
      </c>
      <c r="BV83" s="144" t="e">
        <f t="shared" si="126"/>
        <v>#N/A</v>
      </c>
      <c r="BW83" s="152">
        <f t="shared" si="100"/>
        <v>1</v>
      </c>
      <c r="BX83" s="96">
        <f t="shared" si="47"/>
        <v>0</v>
      </c>
      <c r="BY83" s="154" t="e">
        <f t="shared" si="101"/>
        <v>#N/A</v>
      </c>
      <c r="BZ83" s="152">
        <f t="shared" si="102"/>
        <v>0</v>
      </c>
      <c r="CA83" s="96">
        <f t="shared" si="52"/>
        <v>0</v>
      </c>
      <c r="CB83" s="155" t="e">
        <f t="shared" si="103"/>
        <v>#N/A</v>
      </c>
    </row>
    <row r="84" spans="1:80" s="115" customFormat="1" ht="12.75" x14ac:dyDescent="0.2">
      <c r="A84" s="93"/>
      <c r="B84" s="94">
        <v>80</v>
      </c>
      <c r="C84" s="106">
        <f t="shared" si="87"/>
        <v>19.3</v>
      </c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112">
        <f t="shared" si="120"/>
        <v>0.30000000000000071</v>
      </c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109">
        <v>80</v>
      </c>
      <c r="Z84" s="102">
        <f t="shared" si="88"/>
        <v>80</v>
      </c>
      <c r="AA84" s="113">
        <f t="shared" si="122"/>
        <v>19.3</v>
      </c>
      <c r="AB84" s="114">
        <f t="shared" si="104"/>
        <v>18.159572809253756</v>
      </c>
      <c r="AC84" s="114">
        <f t="shared" si="104"/>
        <v>20.386581036900093</v>
      </c>
      <c r="AD84" s="114">
        <f t="shared" si="104"/>
        <v>17.046068695430588</v>
      </c>
      <c r="AE84" s="114">
        <f t="shared" si="104"/>
        <v>21.500085150723262</v>
      </c>
      <c r="AF84" s="114">
        <f t="shared" si="104"/>
        <v>15.932564581607419</v>
      </c>
      <c r="AG84" s="114">
        <f t="shared" si="104"/>
        <v>22.61358926454643</v>
      </c>
      <c r="AH84" s="114">
        <f t="shared" si="104"/>
        <v>19.273076923076925</v>
      </c>
      <c r="AI84" s="96">
        <f t="shared" si="105"/>
        <v>0.30000000000000071</v>
      </c>
      <c r="AJ84" s="103">
        <f t="shared" si="89"/>
        <v>1.1388349514563103</v>
      </c>
      <c r="AK84" s="103">
        <f t="shared" si="90"/>
        <v>3.7239902912621345</v>
      </c>
      <c r="AL84" s="103">
        <f t="shared" si="91"/>
        <v>2.8622718446601931</v>
      </c>
      <c r="AM84" s="103">
        <f t="shared" si="92"/>
        <v>2.0005533980582517</v>
      </c>
      <c r="AN84" s="103">
        <f t="shared" si="93"/>
        <v>22.302377893950709</v>
      </c>
      <c r="AO84" s="103">
        <f t="shared" si="94"/>
        <v>16.243775952203141</v>
      </c>
      <c r="AQ84" s="97"/>
      <c r="AR84" s="143">
        <f t="shared" si="95"/>
        <v>1</v>
      </c>
      <c r="AS84" s="96">
        <f t="shared" si="96"/>
        <v>19.3</v>
      </c>
      <c r="AT84" s="144">
        <f t="shared" si="106"/>
        <v>0.30000000000000071</v>
      </c>
      <c r="AU84" s="143">
        <f t="shared" si="107"/>
        <v>0</v>
      </c>
      <c r="AV84" s="96" t="str">
        <f t="shared" si="108"/>
        <v/>
      </c>
      <c r="AW84" s="96" t="e">
        <f t="shared" si="121"/>
        <v>#N/A</v>
      </c>
      <c r="AX84" s="144" t="e">
        <f t="shared" si="109"/>
        <v>#N/A</v>
      </c>
      <c r="AY84" s="160">
        <f t="shared" si="97"/>
        <v>1</v>
      </c>
      <c r="AZ84" s="96" t="str">
        <f t="shared" si="129"/>
        <v/>
      </c>
      <c r="BA84" s="143">
        <f t="shared" si="110"/>
        <v>-1</v>
      </c>
      <c r="BB84" s="96">
        <f t="shared" si="130"/>
        <v>1</v>
      </c>
      <c r="BC84" s="96" t="e">
        <f t="shared" si="111"/>
        <v>#N/A</v>
      </c>
      <c r="BD84" s="96">
        <f t="shared" si="112"/>
        <v>0.30000000000000071</v>
      </c>
      <c r="BE84" s="143">
        <f t="shared" si="113"/>
        <v>1</v>
      </c>
      <c r="BF84" s="96">
        <f t="shared" si="127"/>
        <v>0</v>
      </c>
      <c r="BG84" s="148" t="e">
        <f t="shared" si="114"/>
        <v>#N/A</v>
      </c>
      <c r="BH84" s="143">
        <f t="shared" si="115"/>
        <v>-1</v>
      </c>
      <c r="BI84" s="96">
        <f t="shared" si="128"/>
        <v>0</v>
      </c>
      <c r="BJ84" s="148" t="e">
        <f t="shared" si="116"/>
        <v>#N/A</v>
      </c>
      <c r="BK84" s="143">
        <f t="shared" si="117"/>
        <v>1</v>
      </c>
      <c r="BL84" s="96">
        <f t="shared" ref="BL84:BL147" si="131">IF(ABS(SUM(BK84,BK82,BK80,BK78,BK76,BK74,BK72))+ABS(SUM(BK83,BK81,BK79,BK77,BK75,BK73,BK71))=14,1,0)</f>
        <v>0</v>
      </c>
      <c r="BM84" s="148" t="e">
        <f t="shared" si="118"/>
        <v>#N/A</v>
      </c>
      <c r="BN84" s="143">
        <f t="shared" si="119"/>
        <v>-1</v>
      </c>
      <c r="BO84" s="96">
        <f t="shared" ref="BO84:BO147" si="132">IF(ABS(SUM(BN84,BN82,BN80,BN78,BN76,BN74,BN72))+ABS(SUM(BN83,BN81,BN79,BN77,BN75,BN73,BN71))=14,1,0)</f>
        <v>0</v>
      </c>
      <c r="BP84" s="148" t="e">
        <f>IF(SUM(BO84:BO97)&gt;0,#REF!,#N/A)</f>
        <v>#N/A</v>
      </c>
      <c r="BQ84" s="143">
        <f t="shared" si="98"/>
        <v>0</v>
      </c>
      <c r="BR84" s="96">
        <f t="shared" si="123"/>
        <v>0</v>
      </c>
      <c r="BS84" s="144" t="e">
        <f t="shared" si="124"/>
        <v>#N/A</v>
      </c>
      <c r="BT84" s="143">
        <f t="shared" si="99"/>
        <v>0</v>
      </c>
      <c r="BU84" s="96">
        <f t="shared" si="125"/>
        <v>0</v>
      </c>
      <c r="BV84" s="144" t="e">
        <f t="shared" si="126"/>
        <v>#N/A</v>
      </c>
      <c r="BW84" s="152">
        <f t="shared" si="100"/>
        <v>1</v>
      </c>
      <c r="BX84" s="96">
        <f t="shared" ref="BX84:BX147" si="133">IF(SUM(BW70:BW84)=15,1,0)</f>
        <v>0</v>
      </c>
      <c r="BY84" s="154" t="e">
        <f t="shared" si="101"/>
        <v>#N/A</v>
      </c>
      <c r="BZ84" s="152">
        <f t="shared" si="102"/>
        <v>0</v>
      </c>
      <c r="CA84" s="96">
        <f t="shared" ref="CA84:CA147" si="134">IF(SUM(BZ77:BZ84)=8,1,0)</f>
        <v>0</v>
      </c>
      <c r="CB84" s="155" t="e">
        <f t="shared" si="103"/>
        <v>#N/A</v>
      </c>
    </row>
    <row r="85" spans="1:80" s="115" customFormat="1" ht="12.75" x14ac:dyDescent="0.2">
      <c r="A85" s="93"/>
      <c r="B85" s="89">
        <v>81</v>
      </c>
      <c r="C85" s="106">
        <f t="shared" si="87"/>
        <v>19.2</v>
      </c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112">
        <f t="shared" si="120"/>
        <v>0.10000000000000142</v>
      </c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109">
        <v>81</v>
      </c>
      <c r="Z85" s="102">
        <f t="shared" si="88"/>
        <v>81</v>
      </c>
      <c r="AA85" s="113">
        <f t="shared" si="122"/>
        <v>19.2</v>
      </c>
      <c r="AB85" s="114">
        <f t="shared" si="104"/>
        <v>18.159572809253756</v>
      </c>
      <c r="AC85" s="114">
        <f t="shared" si="104"/>
        <v>20.386581036900093</v>
      </c>
      <c r="AD85" s="114">
        <f t="shared" si="104"/>
        <v>17.046068695430588</v>
      </c>
      <c r="AE85" s="114">
        <f t="shared" si="104"/>
        <v>21.500085150723262</v>
      </c>
      <c r="AF85" s="114">
        <f t="shared" si="104"/>
        <v>15.932564581607419</v>
      </c>
      <c r="AG85" s="114">
        <f t="shared" si="104"/>
        <v>22.61358926454643</v>
      </c>
      <c r="AH85" s="114">
        <f t="shared" si="104"/>
        <v>19.273076923076925</v>
      </c>
      <c r="AI85" s="96">
        <f t="shared" si="105"/>
        <v>0.10000000000000142</v>
      </c>
      <c r="AJ85" s="103">
        <f t="shared" si="89"/>
        <v>1.1388349514563103</v>
      </c>
      <c r="AK85" s="103">
        <f t="shared" si="90"/>
        <v>3.7239902912621345</v>
      </c>
      <c r="AL85" s="103">
        <f t="shared" si="91"/>
        <v>2.8622718446601931</v>
      </c>
      <c r="AM85" s="103">
        <f t="shared" si="92"/>
        <v>2.0005533980582517</v>
      </c>
      <c r="AN85" s="103">
        <f t="shared" si="93"/>
        <v>22.302377893950709</v>
      </c>
      <c r="AO85" s="103">
        <f t="shared" si="94"/>
        <v>16.243775952203141</v>
      </c>
      <c r="AQ85" s="97"/>
      <c r="AR85" s="143">
        <f t="shared" si="95"/>
        <v>1</v>
      </c>
      <c r="AS85" s="96">
        <f t="shared" si="96"/>
        <v>19.2</v>
      </c>
      <c r="AT85" s="144">
        <f t="shared" si="106"/>
        <v>0.10000000000000142</v>
      </c>
      <c r="AU85" s="143">
        <f t="shared" si="107"/>
        <v>0</v>
      </c>
      <c r="AV85" s="96" t="str">
        <f t="shared" si="108"/>
        <v/>
      </c>
      <c r="AW85" s="96" t="e">
        <f t="shared" si="121"/>
        <v>#N/A</v>
      </c>
      <c r="AX85" s="144" t="e">
        <f t="shared" si="109"/>
        <v>#N/A</v>
      </c>
      <c r="AY85" s="160">
        <f t="shared" si="97"/>
        <v>-1</v>
      </c>
      <c r="AZ85" s="96" t="str">
        <f t="shared" si="129"/>
        <v/>
      </c>
      <c r="BA85" s="143">
        <f t="shared" si="110"/>
        <v>-1</v>
      </c>
      <c r="BB85" s="96">
        <f t="shared" si="130"/>
        <v>1</v>
      </c>
      <c r="BC85" s="96" t="e">
        <f t="shared" si="111"/>
        <v>#N/A</v>
      </c>
      <c r="BD85" s="96">
        <f t="shared" si="112"/>
        <v>0.10000000000000142</v>
      </c>
      <c r="BE85" s="143">
        <f t="shared" si="113"/>
        <v>-1</v>
      </c>
      <c r="BF85" s="96">
        <f t="shared" si="127"/>
        <v>0</v>
      </c>
      <c r="BG85" s="148" t="e">
        <f t="shared" si="114"/>
        <v>#N/A</v>
      </c>
      <c r="BH85" s="143">
        <f t="shared" si="115"/>
        <v>-1</v>
      </c>
      <c r="BI85" s="96">
        <f t="shared" si="128"/>
        <v>0</v>
      </c>
      <c r="BJ85" s="148" t="e">
        <f t="shared" si="116"/>
        <v>#N/A</v>
      </c>
      <c r="BK85" s="143">
        <f t="shared" si="117"/>
        <v>-1</v>
      </c>
      <c r="BL85" s="96">
        <f t="shared" si="131"/>
        <v>0</v>
      </c>
      <c r="BM85" s="148" t="e">
        <f t="shared" si="118"/>
        <v>#N/A</v>
      </c>
      <c r="BN85" s="143">
        <f t="shared" si="119"/>
        <v>-1</v>
      </c>
      <c r="BO85" s="96">
        <f t="shared" si="132"/>
        <v>0</v>
      </c>
      <c r="BP85" s="148" t="e">
        <f>IF(SUM(BO85:BO98)&gt;0,#REF!,#N/A)</f>
        <v>#N/A</v>
      </c>
      <c r="BQ85" s="143">
        <f t="shared" si="98"/>
        <v>0</v>
      </c>
      <c r="BR85" s="96">
        <f t="shared" si="123"/>
        <v>0</v>
      </c>
      <c r="BS85" s="144" t="e">
        <f t="shared" si="124"/>
        <v>#N/A</v>
      </c>
      <c r="BT85" s="143">
        <f t="shared" si="99"/>
        <v>0</v>
      </c>
      <c r="BU85" s="96">
        <f t="shared" si="125"/>
        <v>0</v>
      </c>
      <c r="BV85" s="144" t="e">
        <f t="shared" si="126"/>
        <v>#N/A</v>
      </c>
      <c r="BW85" s="152">
        <f t="shared" si="100"/>
        <v>1</v>
      </c>
      <c r="BX85" s="96">
        <f t="shared" si="133"/>
        <v>0</v>
      </c>
      <c r="BY85" s="154" t="e">
        <f t="shared" si="101"/>
        <v>#N/A</v>
      </c>
      <c r="BZ85" s="152">
        <f t="shared" si="102"/>
        <v>0</v>
      </c>
      <c r="CA85" s="96">
        <f t="shared" si="134"/>
        <v>0</v>
      </c>
      <c r="CB85" s="155" t="e">
        <f t="shared" si="103"/>
        <v>#N/A</v>
      </c>
    </row>
    <row r="86" spans="1:80" s="115" customFormat="1" ht="12.75" x14ac:dyDescent="0.2">
      <c r="A86" s="93"/>
      <c r="B86" s="94">
        <v>82</v>
      </c>
      <c r="C86" s="106">
        <f t="shared" si="87"/>
        <v>20</v>
      </c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112">
        <f t="shared" si="120"/>
        <v>0.80000000000000071</v>
      </c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109">
        <v>82</v>
      </c>
      <c r="Z86" s="102">
        <f t="shared" si="88"/>
        <v>82</v>
      </c>
      <c r="AA86" s="113">
        <f t="shared" si="122"/>
        <v>20</v>
      </c>
      <c r="AB86" s="114">
        <f t="shared" ref="AB86:AH101" si="135">AB85</f>
        <v>18.159572809253756</v>
      </c>
      <c r="AC86" s="114">
        <f t="shared" si="135"/>
        <v>20.386581036900093</v>
      </c>
      <c r="AD86" s="114">
        <f t="shared" si="135"/>
        <v>17.046068695430588</v>
      </c>
      <c r="AE86" s="114">
        <f t="shared" si="135"/>
        <v>21.500085150723262</v>
      </c>
      <c r="AF86" s="114">
        <f t="shared" si="135"/>
        <v>15.932564581607419</v>
      </c>
      <c r="AG86" s="114">
        <f t="shared" si="135"/>
        <v>22.61358926454643</v>
      </c>
      <c r="AH86" s="114">
        <f t="shared" si="135"/>
        <v>19.273076923076925</v>
      </c>
      <c r="AI86" s="96">
        <f t="shared" si="105"/>
        <v>0.80000000000000071</v>
      </c>
      <c r="AJ86" s="103">
        <f t="shared" si="89"/>
        <v>1.1388349514563103</v>
      </c>
      <c r="AK86" s="103">
        <f t="shared" si="90"/>
        <v>3.7239902912621345</v>
      </c>
      <c r="AL86" s="103">
        <f t="shared" si="91"/>
        <v>2.8622718446601931</v>
      </c>
      <c r="AM86" s="103">
        <f t="shared" si="92"/>
        <v>2.0005533980582517</v>
      </c>
      <c r="AN86" s="103">
        <f t="shared" si="93"/>
        <v>22.302377893950709</v>
      </c>
      <c r="AO86" s="103">
        <f t="shared" si="94"/>
        <v>16.243775952203141</v>
      </c>
      <c r="AQ86" s="97"/>
      <c r="AR86" s="143">
        <f t="shared" si="95"/>
        <v>1</v>
      </c>
      <c r="AS86" s="96">
        <f t="shared" si="96"/>
        <v>20</v>
      </c>
      <c r="AT86" s="144">
        <f t="shared" si="106"/>
        <v>0.80000000000000071</v>
      </c>
      <c r="AU86" s="143">
        <f t="shared" si="107"/>
        <v>0</v>
      </c>
      <c r="AV86" s="96" t="str">
        <f t="shared" si="108"/>
        <v/>
      </c>
      <c r="AW86" s="96" t="e">
        <f t="shared" si="121"/>
        <v>#N/A</v>
      </c>
      <c r="AX86" s="144" t="e">
        <f t="shared" si="109"/>
        <v>#N/A</v>
      </c>
      <c r="AY86" s="160">
        <f t="shared" si="97"/>
        <v>1</v>
      </c>
      <c r="AZ86" s="96" t="str">
        <f t="shared" si="129"/>
        <v/>
      </c>
      <c r="BA86" s="143">
        <f t="shared" si="110"/>
        <v>-1</v>
      </c>
      <c r="BB86" s="96">
        <f t="shared" si="130"/>
        <v>1</v>
      </c>
      <c r="BC86" s="96" t="e">
        <f t="shared" si="111"/>
        <v>#N/A</v>
      </c>
      <c r="BD86" s="96">
        <f t="shared" si="112"/>
        <v>0.80000000000000071</v>
      </c>
      <c r="BE86" s="143">
        <f t="shared" si="113"/>
        <v>1</v>
      </c>
      <c r="BF86" s="96">
        <f t="shared" si="127"/>
        <v>0</v>
      </c>
      <c r="BG86" s="148" t="e">
        <f t="shared" si="114"/>
        <v>#N/A</v>
      </c>
      <c r="BH86" s="143">
        <f t="shared" si="115"/>
        <v>1</v>
      </c>
      <c r="BI86" s="96">
        <f t="shared" si="128"/>
        <v>0</v>
      </c>
      <c r="BJ86" s="148" t="e">
        <f t="shared" si="116"/>
        <v>#N/A</v>
      </c>
      <c r="BK86" s="143">
        <f t="shared" si="117"/>
        <v>1</v>
      </c>
      <c r="BL86" s="96">
        <f t="shared" si="131"/>
        <v>0</v>
      </c>
      <c r="BM86" s="148" t="e">
        <f t="shared" si="118"/>
        <v>#N/A</v>
      </c>
      <c r="BN86" s="143">
        <f t="shared" si="119"/>
        <v>1</v>
      </c>
      <c r="BO86" s="96">
        <f t="shared" si="132"/>
        <v>0</v>
      </c>
      <c r="BP86" s="148" t="e">
        <f>IF(SUM(BO86:BO99)&gt;0,#REF!,#N/A)</f>
        <v>#N/A</v>
      </c>
      <c r="BQ86" s="143">
        <f t="shared" si="98"/>
        <v>0</v>
      </c>
      <c r="BR86" s="96">
        <f t="shared" si="123"/>
        <v>0</v>
      </c>
      <c r="BS86" s="144" t="e">
        <f t="shared" si="124"/>
        <v>#N/A</v>
      </c>
      <c r="BT86" s="143">
        <f t="shared" si="99"/>
        <v>0</v>
      </c>
      <c r="BU86" s="96">
        <f t="shared" si="125"/>
        <v>0</v>
      </c>
      <c r="BV86" s="144" t="e">
        <f t="shared" si="126"/>
        <v>#N/A</v>
      </c>
      <c r="BW86" s="152">
        <f t="shared" si="100"/>
        <v>1</v>
      </c>
      <c r="BX86" s="96">
        <f t="shared" si="133"/>
        <v>0</v>
      </c>
      <c r="BY86" s="154" t="e">
        <f t="shared" si="101"/>
        <v>#N/A</v>
      </c>
      <c r="BZ86" s="152">
        <f t="shared" si="102"/>
        <v>0</v>
      </c>
      <c r="CA86" s="96">
        <f t="shared" si="134"/>
        <v>0</v>
      </c>
      <c r="CB86" s="155" t="e">
        <f t="shared" si="103"/>
        <v>#N/A</v>
      </c>
    </row>
    <row r="87" spans="1:80" s="115" customFormat="1" ht="12.75" x14ac:dyDescent="0.2">
      <c r="A87" s="93"/>
      <c r="B87" s="89">
        <v>83</v>
      </c>
      <c r="C87" s="106">
        <f t="shared" si="87"/>
        <v>20.5</v>
      </c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112">
        <f t="shared" si="120"/>
        <v>0.5</v>
      </c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109">
        <v>83</v>
      </c>
      <c r="Z87" s="102">
        <f t="shared" si="88"/>
        <v>83</v>
      </c>
      <c r="AA87" s="113">
        <f t="shared" si="122"/>
        <v>20.5</v>
      </c>
      <c r="AB87" s="114">
        <f t="shared" si="135"/>
        <v>18.159572809253756</v>
      </c>
      <c r="AC87" s="114">
        <f t="shared" si="135"/>
        <v>20.386581036900093</v>
      </c>
      <c r="AD87" s="114">
        <f t="shared" si="135"/>
        <v>17.046068695430588</v>
      </c>
      <c r="AE87" s="114">
        <f t="shared" si="135"/>
        <v>21.500085150723262</v>
      </c>
      <c r="AF87" s="114">
        <f t="shared" si="135"/>
        <v>15.932564581607419</v>
      </c>
      <c r="AG87" s="114">
        <f t="shared" si="135"/>
        <v>22.61358926454643</v>
      </c>
      <c r="AH87" s="114">
        <f t="shared" si="135"/>
        <v>19.273076923076925</v>
      </c>
      <c r="AI87" s="96">
        <f t="shared" si="105"/>
        <v>0.5</v>
      </c>
      <c r="AJ87" s="103">
        <f t="shared" si="89"/>
        <v>1.1388349514563103</v>
      </c>
      <c r="AK87" s="103">
        <f t="shared" si="90"/>
        <v>3.7239902912621345</v>
      </c>
      <c r="AL87" s="103">
        <f t="shared" si="91"/>
        <v>2.8622718446601931</v>
      </c>
      <c r="AM87" s="103">
        <f t="shared" si="92"/>
        <v>2.0005533980582517</v>
      </c>
      <c r="AN87" s="103">
        <f t="shared" si="93"/>
        <v>22.302377893950709</v>
      </c>
      <c r="AO87" s="103">
        <f t="shared" si="94"/>
        <v>16.243775952203141</v>
      </c>
      <c r="AQ87" s="97"/>
      <c r="AR87" s="143">
        <f t="shared" si="95"/>
        <v>1</v>
      </c>
      <c r="AS87" s="96">
        <f t="shared" si="96"/>
        <v>20.5</v>
      </c>
      <c r="AT87" s="144">
        <f t="shared" si="106"/>
        <v>0.5</v>
      </c>
      <c r="AU87" s="143">
        <f t="shared" si="107"/>
        <v>0</v>
      </c>
      <c r="AV87" s="96" t="str">
        <f t="shared" si="108"/>
        <v/>
      </c>
      <c r="AW87" s="96" t="e">
        <f t="shared" si="121"/>
        <v>#N/A</v>
      </c>
      <c r="AX87" s="144" t="e">
        <f t="shared" si="109"/>
        <v>#N/A</v>
      </c>
      <c r="AY87" s="160">
        <f t="shared" si="97"/>
        <v>1</v>
      </c>
      <c r="AZ87" s="96" t="str">
        <f t="shared" si="129"/>
        <v/>
      </c>
      <c r="BA87" s="143">
        <f t="shared" si="110"/>
        <v>-1</v>
      </c>
      <c r="BB87" s="96">
        <f t="shared" si="130"/>
        <v>1</v>
      </c>
      <c r="BC87" s="96" t="e">
        <f t="shared" si="111"/>
        <v>#N/A</v>
      </c>
      <c r="BD87" s="96">
        <f t="shared" si="112"/>
        <v>0.5</v>
      </c>
      <c r="BE87" s="143">
        <f t="shared" si="113"/>
        <v>1</v>
      </c>
      <c r="BF87" s="96">
        <f t="shared" si="127"/>
        <v>0</v>
      </c>
      <c r="BG87" s="148" t="e">
        <f t="shared" si="114"/>
        <v>#N/A</v>
      </c>
      <c r="BH87" s="143">
        <f t="shared" si="115"/>
        <v>-1</v>
      </c>
      <c r="BI87" s="96">
        <f t="shared" si="128"/>
        <v>0</v>
      </c>
      <c r="BJ87" s="148" t="e">
        <f t="shared" si="116"/>
        <v>#N/A</v>
      </c>
      <c r="BK87" s="143">
        <f t="shared" si="117"/>
        <v>1</v>
      </c>
      <c r="BL87" s="96">
        <f t="shared" si="131"/>
        <v>0</v>
      </c>
      <c r="BM87" s="148" t="e">
        <f t="shared" si="118"/>
        <v>#N/A</v>
      </c>
      <c r="BN87" s="143">
        <f t="shared" si="119"/>
        <v>-1</v>
      </c>
      <c r="BO87" s="96">
        <f t="shared" si="132"/>
        <v>0</v>
      </c>
      <c r="BP87" s="148" t="e">
        <f>IF(SUM(BO87:BO100)&gt;0,#REF!,#N/A)</f>
        <v>#N/A</v>
      </c>
      <c r="BQ87" s="143">
        <f t="shared" si="98"/>
        <v>0</v>
      </c>
      <c r="BR87" s="96">
        <f t="shared" si="123"/>
        <v>0</v>
      </c>
      <c r="BS87" s="144" t="e">
        <f t="shared" si="124"/>
        <v>#N/A</v>
      </c>
      <c r="BT87" s="143">
        <f t="shared" si="99"/>
        <v>1</v>
      </c>
      <c r="BU87" s="96">
        <f t="shared" si="125"/>
        <v>0</v>
      </c>
      <c r="BV87" s="144" t="e">
        <f t="shared" si="126"/>
        <v>#N/A</v>
      </c>
      <c r="BW87" s="152">
        <f t="shared" si="100"/>
        <v>0</v>
      </c>
      <c r="BX87" s="96">
        <f t="shared" si="133"/>
        <v>0</v>
      </c>
      <c r="BY87" s="154" t="e">
        <f t="shared" si="101"/>
        <v>#N/A</v>
      </c>
      <c r="BZ87" s="152">
        <f t="shared" si="102"/>
        <v>1</v>
      </c>
      <c r="CA87" s="96">
        <f t="shared" si="134"/>
        <v>0</v>
      </c>
      <c r="CB87" s="155" t="e">
        <f t="shared" si="103"/>
        <v>#N/A</v>
      </c>
    </row>
    <row r="88" spans="1:80" s="115" customFormat="1" ht="12.75" x14ac:dyDescent="0.2">
      <c r="A88" s="93"/>
      <c r="B88" s="94">
        <v>84</v>
      </c>
      <c r="C88" s="106">
        <f t="shared" si="87"/>
        <v>20.5</v>
      </c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112">
        <f t="shared" si="120"/>
        <v>0</v>
      </c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109">
        <v>84</v>
      </c>
      <c r="Z88" s="102">
        <f t="shared" si="88"/>
        <v>84</v>
      </c>
      <c r="AA88" s="113">
        <f t="shared" si="122"/>
        <v>20.5</v>
      </c>
      <c r="AB88" s="114">
        <f t="shared" si="135"/>
        <v>18.159572809253756</v>
      </c>
      <c r="AC88" s="114">
        <f t="shared" si="135"/>
        <v>20.386581036900093</v>
      </c>
      <c r="AD88" s="114">
        <f t="shared" si="135"/>
        <v>17.046068695430588</v>
      </c>
      <c r="AE88" s="114">
        <f t="shared" si="135"/>
        <v>21.500085150723262</v>
      </c>
      <c r="AF88" s="114">
        <f t="shared" si="135"/>
        <v>15.932564581607419</v>
      </c>
      <c r="AG88" s="114">
        <f t="shared" si="135"/>
        <v>22.61358926454643</v>
      </c>
      <c r="AH88" s="114">
        <f t="shared" si="135"/>
        <v>19.273076923076925</v>
      </c>
      <c r="AI88" s="96">
        <f t="shared" si="105"/>
        <v>0</v>
      </c>
      <c r="AJ88" s="103">
        <f t="shared" si="89"/>
        <v>1.1388349514563103</v>
      </c>
      <c r="AK88" s="103">
        <f t="shared" si="90"/>
        <v>3.7239902912621345</v>
      </c>
      <c r="AL88" s="103">
        <f t="shared" si="91"/>
        <v>2.8622718446601931</v>
      </c>
      <c r="AM88" s="103">
        <f t="shared" si="92"/>
        <v>2.0005533980582517</v>
      </c>
      <c r="AN88" s="103">
        <f t="shared" si="93"/>
        <v>22.302377893950709</v>
      </c>
      <c r="AO88" s="103">
        <f t="shared" si="94"/>
        <v>16.243775952203141</v>
      </c>
      <c r="AQ88" s="97"/>
      <c r="AR88" s="143">
        <f t="shared" si="95"/>
        <v>1</v>
      </c>
      <c r="AS88" s="96">
        <f t="shared" si="96"/>
        <v>20.5</v>
      </c>
      <c r="AT88" s="144">
        <f t="shared" si="106"/>
        <v>0</v>
      </c>
      <c r="AU88" s="143">
        <f t="shared" si="107"/>
        <v>0</v>
      </c>
      <c r="AV88" s="96" t="str">
        <f t="shared" si="108"/>
        <v/>
      </c>
      <c r="AW88" s="96" t="e">
        <f t="shared" si="121"/>
        <v>#N/A</v>
      </c>
      <c r="AX88" s="144" t="e">
        <f t="shared" si="109"/>
        <v>#N/A</v>
      </c>
      <c r="AY88" s="160">
        <f t="shared" si="97"/>
        <v>1</v>
      </c>
      <c r="AZ88" s="96" t="str">
        <f t="shared" si="129"/>
        <v/>
      </c>
      <c r="BA88" s="143">
        <f t="shared" si="110"/>
        <v>-1</v>
      </c>
      <c r="BB88" s="96">
        <f t="shared" si="130"/>
        <v>1</v>
      </c>
      <c r="BC88" s="96" t="e">
        <f t="shared" si="111"/>
        <v>#N/A</v>
      </c>
      <c r="BD88" s="96">
        <f t="shared" si="112"/>
        <v>0</v>
      </c>
      <c r="BE88" s="143">
        <f t="shared" si="113"/>
        <v>0</v>
      </c>
      <c r="BF88" s="96">
        <f t="shared" si="127"/>
        <v>0</v>
      </c>
      <c r="BG88" s="148" t="e">
        <f t="shared" si="114"/>
        <v>#N/A</v>
      </c>
      <c r="BH88" s="143">
        <f t="shared" si="115"/>
        <v>-1</v>
      </c>
      <c r="BI88" s="96">
        <f t="shared" si="128"/>
        <v>0</v>
      </c>
      <c r="BJ88" s="148" t="e">
        <f t="shared" si="116"/>
        <v>#N/A</v>
      </c>
      <c r="BK88" s="143">
        <f t="shared" si="117"/>
        <v>0</v>
      </c>
      <c r="BL88" s="96">
        <f t="shared" si="131"/>
        <v>0</v>
      </c>
      <c r="BM88" s="148" t="e">
        <f t="shared" si="118"/>
        <v>#N/A</v>
      </c>
      <c r="BN88" s="143">
        <f t="shared" si="119"/>
        <v>-1</v>
      </c>
      <c r="BO88" s="96">
        <f t="shared" si="132"/>
        <v>0</v>
      </c>
      <c r="BP88" s="148" t="e">
        <f>IF(SUM(BO88:BO101)&gt;0,#REF!,#N/A)</f>
        <v>#N/A</v>
      </c>
      <c r="BQ88" s="143">
        <f t="shared" si="98"/>
        <v>0</v>
      </c>
      <c r="BR88" s="96">
        <f t="shared" si="123"/>
        <v>0</v>
      </c>
      <c r="BS88" s="144" t="e">
        <f t="shared" si="124"/>
        <v>#N/A</v>
      </c>
      <c r="BT88" s="143">
        <f t="shared" si="99"/>
        <v>1</v>
      </c>
      <c r="BU88" s="96">
        <f t="shared" si="125"/>
        <v>0</v>
      </c>
      <c r="BV88" s="144" t="e">
        <f t="shared" si="126"/>
        <v>#N/A</v>
      </c>
      <c r="BW88" s="152">
        <f t="shared" si="100"/>
        <v>0</v>
      </c>
      <c r="BX88" s="96">
        <f t="shared" si="133"/>
        <v>0</v>
      </c>
      <c r="BY88" s="154" t="e">
        <f t="shared" si="101"/>
        <v>#N/A</v>
      </c>
      <c r="BZ88" s="152">
        <f t="shared" si="102"/>
        <v>1</v>
      </c>
      <c r="CA88" s="96">
        <f t="shared" si="134"/>
        <v>0</v>
      </c>
      <c r="CB88" s="155" t="e">
        <f t="shared" si="103"/>
        <v>#N/A</v>
      </c>
    </row>
    <row r="89" spans="1:80" s="115" customFormat="1" ht="12.75" x14ac:dyDescent="0.2">
      <c r="A89" s="93"/>
      <c r="B89" s="89">
        <v>85</v>
      </c>
      <c r="C89" s="106">
        <f t="shared" si="87"/>
        <v>19.8</v>
      </c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112">
        <f t="shared" si="120"/>
        <v>0.69999999999999929</v>
      </c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109">
        <v>85</v>
      </c>
      <c r="Z89" s="102">
        <f t="shared" si="88"/>
        <v>85</v>
      </c>
      <c r="AA89" s="113">
        <f t="shared" si="122"/>
        <v>19.8</v>
      </c>
      <c r="AB89" s="114">
        <f t="shared" si="135"/>
        <v>18.159572809253756</v>
      </c>
      <c r="AC89" s="114">
        <f t="shared" si="135"/>
        <v>20.386581036900093</v>
      </c>
      <c r="AD89" s="114">
        <f t="shared" si="135"/>
        <v>17.046068695430588</v>
      </c>
      <c r="AE89" s="114">
        <f t="shared" si="135"/>
        <v>21.500085150723262</v>
      </c>
      <c r="AF89" s="114">
        <f t="shared" si="135"/>
        <v>15.932564581607419</v>
      </c>
      <c r="AG89" s="114">
        <f t="shared" si="135"/>
        <v>22.61358926454643</v>
      </c>
      <c r="AH89" s="114">
        <f t="shared" si="135"/>
        <v>19.273076923076925</v>
      </c>
      <c r="AI89" s="96">
        <f t="shared" si="105"/>
        <v>0.69999999999999929</v>
      </c>
      <c r="AJ89" s="103">
        <f t="shared" si="89"/>
        <v>1.1388349514563103</v>
      </c>
      <c r="AK89" s="103">
        <f t="shared" si="90"/>
        <v>3.7239902912621345</v>
      </c>
      <c r="AL89" s="103">
        <f t="shared" si="91"/>
        <v>2.8622718446601931</v>
      </c>
      <c r="AM89" s="103">
        <f t="shared" si="92"/>
        <v>2.0005533980582517</v>
      </c>
      <c r="AN89" s="103">
        <f t="shared" si="93"/>
        <v>22.302377893950709</v>
      </c>
      <c r="AO89" s="103">
        <f t="shared" si="94"/>
        <v>16.243775952203141</v>
      </c>
      <c r="AQ89" s="97"/>
      <c r="AR89" s="143">
        <f t="shared" si="95"/>
        <v>1</v>
      </c>
      <c r="AS89" s="96">
        <f t="shared" si="96"/>
        <v>19.8</v>
      </c>
      <c r="AT89" s="144">
        <f t="shared" si="106"/>
        <v>0.69999999999999929</v>
      </c>
      <c r="AU89" s="143">
        <f t="shared" si="107"/>
        <v>0</v>
      </c>
      <c r="AV89" s="96" t="str">
        <f t="shared" si="108"/>
        <v/>
      </c>
      <c r="AW89" s="96" t="e">
        <f t="shared" si="121"/>
        <v>#N/A</v>
      </c>
      <c r="AX89" s="144" t="e">
        <f t="shared" si="109"/>
        <v>#N/A</v>
      </c>
      <c r="AY89" s="160">
        <f t="shared" si="97"/>
        <v>1</v>
      </c>
      <c r="AZ89" s="96" t="str">
        <f t="shared" si="129"/>
        <v/>
      </c>
      <c r="BA89" s="143">
        <f t="shared" si="110"/>
        <v>-1</v>
      </c>
      <c r="BB89" s="96">
        <f t="shared" si="130"/>
        <v>1</v>
      </c>
      <c r="BC89" s="96" t="e">
        <f t="shared" si="111"/>
        <v>#N/A</v>
      </c>
      <c r="BD89" s="96">
        <f t="shared" si="112"/>
        <v>0.69999999999999929</v>
      </c>
      <c r="BE89" s="143">
        <f t="shared" si="113"/>
        <v>-1</v>
      </c>
      <c r="BF89" s="96">
        <f t="shared" si="127"/>
        <v>0</v>
      </c>
      <c r="BG89" s="148" t="e">
        <f t="shared" si="114"/>
        <v>#N/A</v>
      </c>
      <c r="BH89" s="143">
        <f t="shared" si="115"/>
        <v>1</v>
      </c>
      <c r="BI89" s="96">
        <f t="shared" si="128"/>
        <v>0</v>
      </c>
      <c r="BJ89" s="148" t="e">
        <f t="shared" si="116"/>
        <v>#N/A</v>
      </c>
      <c r="BK89" s="143">
        <f t="shared" si="117"/>
        <v>-1</v>
      </c>
      <c r="BL89" s="96">
        <f t="shared" si="131"/>
        <v>0</v>
      </c>
      <c r="BM89" s="148" t="e">
        <f t="shared" si="118"/>
        <v>#N/A</v>
      </c>
      <c r="BN89" s="143">
        <f t="shared" si="119"/>
        <v>1</v>
      </c>
      <c r="BO89" s="96">
        <f t="shared" si="132"/>
        <v>0</v>
      </c>
      <c r="BP89" s="148" t="e">
        <f>IF(SUM(BO89:BO102)&gt;0,#REF!,#N/A)</f>
        <v>#N/A</v>
      </c>
      <c r="BQ89" s="143">
        <f t="shared" si="98"/>
        <v>0</v>
      </c>
      <c r="BR89" s="96">
        <f t="shared" si="123"/>
        <v>0</v>
      </c>
      <c r="BS89" s="144" t="e">
        <f t="shared" si="124"/>
        <v>#N/A</v>
      </c>
      <c r="BT89" s="143">
        <f t="shared" si="99"/>
        <v>0</v>
      </c>
      <c r="BU89" s="96">
        <f t="shared" si="125"/>
        <v>0</v>
      </c>
      <c r="BV89" s="144" t="e">
        <f t="shared" si="126"/>
        <v>#N/A</v>
      </c>
      <c r="BW89" s="152">
        <f t="shared" si="100"/>
        <v>1</v>
      </c>
      <c r="BX89" s="96">
        <f t="shared" si="133"/>
        <v>0</v>
      </c>
      <c r="BY89" s="154" t="e">
        <f t="shared" si="101"/>
        <v>#N/A</v>
      </c>
      <c r="BZ89" s="152">
        <f t="shared" si="102"/>
        <v>0</v>
      </c>
      <c r="CA89" s="96">
        <f t="shared" si="134"/>
        <v>0</v>
      </c>
      <c r="CB89" s="155" t="e">
        <f t="shared" si="103"/>
        <v>#N/A</v>
      </c>
    </row>
    <row r="90" spans="1:80" s="115" customFormat="1" ht="12.75" x14ac:dyDescent="0.2">
      <c r="A90" s="93"/>
      <c r="B90" s="94">
        <v>86</v>
      </c>
      <c r="C90" s="106">
        <f t="shared" si="87"/>
        <v>19.2</v>
      </c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112">
        <f t="shared" si="120"/>
        <v>0.60000000000000142</v>
      </c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109">
        <v>86</v>
      </c>
      <c r="Z90" s="102">
        <f t="shared" si="88"/>
        <v>86</v>
      </c>
      <c r="AA90" s="113">
        <f t="shared" si="122"/>
        <v>19.2</v>
      </c>
      <c r="AB90" s="114">
        <f t="shared" si="135"/>
        <v>18.159572809253756</v>
      </c>
      <c r="AC90" s="114">
        <f t="shared" si="135"/>
        <v>20.386581036900093</v>
      </c>
      <c r="AD90" s="114">
        <f t="shared" si="135"/>
        <v>17.046068695430588</v>
      </c>
      <c r="AE90" s="114">
        <f t="shared" si="135"/>
        <v>21.500085150723262</v>
      </c>
      <c r="AF90" s="114">
        <f t="shared" si="135"/>
        <v>15.932564581607419</v>
      </c>
      <c r="AG90" s="114">
        <f t="shared" si="135"/>
        <v>22.61358926454643</v>
      </c>
      <c r="AH90" s="114">
        <f t="shared" si="135"/>
        <v>19.273076923076925</v>
      </c>
      <c r="AI90" s="96">
        <f t="shared" si="105"/>
        <v>0.60000000000000142</v>
      </c>
      <c r="AJ90" s="103">
        <f t="shared" si="89"/>
        <v>1.1388349514563103</v>
      </c>
      <c r="AK90" s="103">
        <f t="shared" si="90"/>
        <v>3.7239902912621345</v>
      </c>
      <c r="AL90" s="103">
        <f t="shared" si="91"/>
        <v>2.8622718446601931</v>
      </c>
      <c r="AM90" s="103">
        <f t="shared" si="92"/>
        <v>2.0005533980582517</v>
      </c>
      <c r="AN90" s="103">
        <f t="shared" si="93"/>
        <v>22.302377893950709</v>
      </c>
      <c r="AO90" s="103">
        <f t="shared" si="94"/>
        <v>16.243775952203141</v>
      </c>
      <c r="AQ90" s="97"/>
      <c r="AR90" s="143">
        <f t="shared" si="95"/>
        <v>1</v>
      </c>
      <c r="AS90" s="96">
        <f t="shared" si="96"/>
        <v>19.2</v>
      </c>
      <c r="AT90" s="144">
        <f t="shared" si="106"/>
        <v>0.60000000000000142</v>
      </c>
      <c r="AU90" s="143">
        <f t="shared" si="107"/>
        <v>0</v>
      </c>
      <c r="AV90" s="96" t="str">
        <f t="shared" si="108"/>
        <v/>
      </c>
      <c r="AW90" s="96" t="e">
        <f t="shared" si="121"/>
        <v>#N/A</v>
      </c>
      <c r="AX90" s="144" t="e">
        <f t="shared" si="109"/>
        <v>#N/A</v>
      </c>
      <c r="AY90" s="160">
        <f t="shared" si="97"/>
        <v>-1</v>
      </c>
      <c r="AZ90" s="96" t="str">
        <f t="shared" si="129"/>
        <v/>
      </c>
      <c r="BA90" s="143">
        <f t="shared" si="110"/>
        <v>-1</v>
      </c>
      <c r="BB90" s="96">
        <f t="shared" si="130"/>
        <v>1</v>
      </c>
      <c r="BC90" s="96" t="e">
        <f t="shared" si="111"/>
        <v>#N/A</v>
      </c>
      <c r="BD90" s="96">
        <f t="shared" si="112"/>
        <v>0.60000000000000142</v>
      </c>
      <c r="BE90" s="143">
        <f t="shared" si="113"/>
        <v>-1</v>
      </c>
      <c r="BF90" s="96">
        <f t="shared" si="127"/>
        <v>0</v>
      </c>
      <c r="BG90" s="148" t="e">
        <f t="shared" si="114"/>
        <v>#N/A</v>
      </c>
      <c r="BH90" s="143">
        <f t="shared" si="115"/>
        <v>-1</v>
      </c>
      <c r="BI90" s="96">
        <f t="shared" si="128"/>
        <v>0</v>
      </c>
      <c r="BJ90" s="148" t="e">
        <f t="shared" si="116"/>
        <v>#N/A</v>
      </c>
      <c r="BK90" s="143">
        <f t="shared" si="117"/>
        <v>-1</v>
      </c>
      <c r="BL90" s="96">
        <f t="shared" si="131"/>
        <v>0</v>
      </c>
      <c r="BM90" s="148" t="e">
        <f t="shared" si="118"/>
        <v>#N/A</v>
      </c>
      <c r="BN90" s="143">
        <f t="shared" si="119"/>
        <v>-1</v>
      </c>
      <c r="BO90" s="96">
        <f t="shared" si="132"/>
        <v>0</v>
      </c>
      <c r="BP90" s="148" t="e">
        <f>IF(SUM(BO90:BO103)&gt;0,#REF!,#N/A)</f>
        <v>#N/A</v>
      </c>
      <c r="BQ90" s="143">
        <f t="shared" si="98"/>
        <v>0</v>
      </c>
      <c r="BR90" s="96">
        <f t="shared" si="123"/>
        <v>0</v>
      </c>
      <c r="BS90" s="144" t="e">
        <f t="shared" si="124"/>
        <v>#N/A</v>
      </c>
      <c r="BT90" s="143">
        <f t="shared" si="99"/>
        <v>0</v>
      </c>
      <c r="BU90" s="96">
        <f t="shared" si="125"/>
        <v>0</v>
      </c>
      <c r="BV90" s="144" t="e">
        <f t="shared" si="126"/>
        <v>#N/A</v>
      </c>
      <c r="BW90" s="152">
        <f t="shared" si="100"/>
        <v>1</v>
      </c>
      <c r="BX90" s="96">
        <f t="shared" si="133"/>
        <v>0</v>
      </c>
      <c r="BY90" s="154" t="e">
        <f t="shared" si="101"/>
        <v>#N/A</v>
      </c>
      <c r="BZ90" s="152">
        <f t="shared" si="102"/>
        <v>0</v>
      </c>
      <c r="CA90" s="96">
        <f t="shared" si="134"/>
        <v>0</v>
      </c>
      <c r="CB90" s="155" t="e">
        <f t="shared" si="103"/>
        <v>#N/A</v>
      </c>
    </row>
    <row r="91" spans="1:80" s="115" customFormat="1" ht="12.75" x14ac:dyDescent="0.2">
      <c r="A91" s="93"/>
      <c r="B91" s="89">
        <v>87</v>
      </c>
      <c r="C91" s="106">
        <f t="shared" si="87"/>
        <v>19.2</v>
      </c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112">
        <f t="shared" si="120"/>
        <v>0</v>
      </c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109">
        <v>87</v>
      </c>
      <c r="Z91" s="102">
        <f t="shared" si="88"/>
        <v>87</v>
      </c>
      <c r="AA91" s="113">
        <f t="shared" si="122"/>
        <v>19.2</v>
      </c>
      <c r="AB91" s="114">
        <f t="shared" si="135"/>
        <v>18.159572809253756</v>
      </c>
      <c r="AC91" s="114">
        <f t="shared" si="135"/>
        <v>20.386581036900093</v>
      </c>
      <c r="AD91" s="114">
        <f t="shared" si="135"/>
        <v>17.046068695430588</v>
      </c>
      <c r="AE91" s="114">
        <f t="shared" si="135"/>
        <v>21.500085150723262</v>
      </c>
      <c r="AF91" s="114">
        <f t="shared" si="135"/>
        <v>15.932564581607419</v>
      </c>
      <c r="AG91" s="114">
        <f t="shared" si="135"/>
        <v>22.61358926454643</v>
      </c>
      <c r="AH91" s="114">
        <f t="shared" si="135"/>
        <v>19.273076923076925</v>
      </c>
      <c r="AI91" s="96">
        <f t="shared" si="105"/>
        <v>0</v>
      </c>
      <c r="AJ91" s="103">
        <f t="shared" si="89"/>
        <v>1.1388349514563103</v>
      </c>
      <c r="AK91" s="103">
        <f t="shared" si="90"/>
        <v>3.7239902912621345</v>
      </c>
      <c r="AL91" s="103">
        <f t="shared" si="91"/>
        <v>2.8622718446601931</v>
      </c>
      <c r="AM91" s="103">
        <f t="shared" si="92"/>
        <v>2.0005533980582517</v>
      </c>
      <c r="AN91" s="103">
        <f t="shared" si="93"/>
        <v>22.302377893950709</v>
      </c>
      <c r="AO91" s="103">
        <f t="shared" si="94"/>
        <v>16.243775952203141</v>
      </c>
      <c r="AQ91" s="97"/>
      <c r="AR91" s="143">
        <f t="shared" si="95"/>
        <v>1</v>
      </c>
      <c r="AS91" s="96">
        <f t="shared" si="96"/>
        <v>19.2</v>
      </c>
      <c r="AT91" s="144">
        <f t="shared" si="106"/>
        <v>0</v>
      </c>
      <c r="AU91" s="143">
        <f t="shared" si="107"/>
        <v>0</v>
      </c>
      <c r="AV91" s="96" t="str">
        <f t="shared" si="108"/>
        <v/>
      </c>
      <c r="AW91" s="96" t="e">
        <f t="shared" si="121"/>
        <v>#N/A</v>
      </c>
      <c r="AX91" s="144" t="e">
        <f t="shared" si="109"/>
        <v>#N/A</v>
      </c>
      <c r="AY91" s="160">
        <f t="shared" si="97"/>
        <v>-1</v>
      </c>
      <c r="AZ91" s="96" t="str">
        <f t="shared" si="129"/>
        <v/>
      </c>
      <c r="BA91" s="143">
        <f t="shared" si="110"/>
        <v>-1</v>
      </c>
      <c r="BB91" s="96">
        <f t="shared" si="130"/>
        <v>1</v>
      </c>
      <c r="BC91" s="96" t="e">
        <f t="shared" si="111"/>
        <v>#N/A</v>
      </c>
      <c r="BD91" s="96">
        <f t="shared" si="112"/>
        <v>0</v>
      </c>
      <c r="BE91" s="143">
        <f t="shared" si="113"/>
        <v>0</v>
      </c>
      <c r="BF91" s="96">
        <f t="shared" si="127"/>
        <v>0</v>
      </c>
      <c r="BG91" s="148" t="e">
        <f t="shared" si="114"/>
        <v>#N/A</v>
      </c>
      <c r="BH91" s="143">
        <f t="shared" si="115"/>
        <v>-1</v>
      </c>
      <c r="BI91" s="96">
        <f t="shared" si="128"/>
        <v>0</v>
      </c>
      <c r="BJ91" s="148" t="e">
        <f t="shared" si="116"/>
        <v>#N/A</v>
      </c>
      <c r="BK91" s="143">
        <f t="shared" si="117"/>
        <v>0</v>
      </c>
      <c r="BL91" s="96">
        <f t="shared" si="131"/>
        <v>0</v>
      </c>
      <c r="BM91" s="148" t="e">
        <f t="shared" si="118"/>
        <v>#N/A</v>
      </c>
      <c r="BN91" s="143">
        <f t="shared" si="119"/>
        <v>-1</v>
      </c>
      <c r="BO91" s="96">
        <f t="shared" si="132"/>
        <v>0</v>
      </c>
      <c r="BP91" s="148" t="e">
        <f>IF(SUM(BO91:BO104)&gt;0,#REF!,#N/A)</f>
        <v>#N/A</v>
      </c>
      <c r="BQ91" s="143">
        <f t="shared" si="98"/>
        <v>0</v>
      </c>
      <c r="BR91" s="96">
        <f t="shared" si="123"/>
        <v>0</v>
      </c>
      <c r="BS91" s="144" t="e">
        <f t="shared" si="124"/>
        <v>#N/A</v>
      </c>
      <c r="BT91" s="143">
        <f t="shared" si="99"/>
        <v>0</v>
      </c>
      <c r="BU91" s="96">
        <f t="shared" si="125"/>
        <v>0</v>
      </c>
      <c r="BV91" s="144" t="e">
        <f t="shared" si="126"/>
        <v>#N/A</v>
      </c>
      <c r="BW91" s="152">
        <f t="shared" si="100"/>
        <v>1</v>
      </c>
      <c r="BX91" s="96">
        <f t="shared" si="133"/>
        <v>0</v>
      </c>
      <c r="BY91" s="154" t="e">
        <f t="shared" si="101"/>
        <v>#N/A</v>
      </c>
      <c r="BZ91" s="152">
        <f t="shared" si="102"/>
        <v>0</v>
      </c>
      <c r="CA91" s="96">
        <f t="shared" si="134"/>
        <v>0</v>
      </c>
      <c r="CB91" s="155" t="e">
        <f t="shared" si="103"/>
        <v>#N/A</v>
      </c>
    </row>
    <row r="92" spans="1:80" s="115" customFormat="1" ht="12.75" x14ac:dyDescent="0.2">
      <c r="A92" s="93"/>
      <c r="B92" s="94">
        <v>88</v>
      </c>
      <c r="C92" s="106">
        <f t="shared" si="87"/>
        <v>19.399999999999999</v>
      </c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112">
        <f t="shared" si="120"/>
        <v>0.19999999999999929</v>
      </c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109">
        <v>88</v>
      </c>
      <c r="Z92" s="102">
        <f t="shared" si="88"/>
        <v>88</v>
      </c>
      <c r="AA92" s="113">
        <f t="shared" si="122"/>
        <v>19.399999999999999</v>
      </c>
      <c r="AB92" s="114">
        <f t="shared" si="135"/>
        <v>18.159572809253756</v>
      </c>
      <c r="AC92" s="114">
        <f t="shared" si="135"/>
        <v>20.386581036900093</v>
      </c>
      <c r="AD92" s="114">
        <f t="shared" si="135"/>
        <v>17.046068695430588</v>
      </c>
      <c r="AE92" s="114">
        <f t="shared" si="135"/>
        <v>21.500085150723262</v>
      </c>
      <c r="AF92" s="114">
        <f t="shared" si="135"/>
        <v>15.932564581607419</v>
      </c>
      <c r="AG92" s="114">
        <f t="shared" si="135"/>
        <v>22.61358926454643</v>
      </c>
      <c r="AH92" s="114">
        <f t="shared" si="135"/>
        <v>19.273076923076925</v>
      </c>
      <c r="AI92" s="96">
        <f t="shared" si="105"/>
        <v>0.19999999999999929</v>
      </c>
      <c r="AJ92" s="103">
        <f t="shared" si="89"/>
        <v>1.1388349514563103</v>
      </c>
      <c r="AK92" s="103">
        <f t="shared" si="90"/>
        <v>3.7239902912621345</v>
      </c>
      <c r="AL92" s="103">
        <f t="shared" si="91"/>
        <v>2.8622718446601931</v>
      </c>
      <c r="AM92" s="103">
        <f t="shared" si="92"/>
        <v>2.0005533980582517</v>
      </c>
      <c r="AN92" s="103">
        <f t="shared" si="93"/>
        <v>22.302377893950709</v>
      </c>
      <c r="AO92" s="103">
        <f t="shared" si="94"/>
        <v>16.243775952203141</v>
      </c>
      <c r="AQ92" s="97"/>
      <c r="AR92" s="143">
        <f t="shared" si="95"/>
        <v>1</v>
      </c>
      <c r="AS92" s="96">
        <f t="shared" si="96"/>
        <v>19.399999999999999</v>
      </c>
      <c r="AT92" s="144">
        <f t="shared" si="106"/>
        <v>0.19999999999999929</v>
      </c>
      <c r="AU92" s="143">
        <f t="shared" si="107"/>
        <v>0</v>
      </c>
      <c r="AV92" s="96" t="str">
        <f t="shared" si="108"/>
        <v/>
      </c>
      <c r="AW92" s="96" t="e">
        <f t="shared" si="121"/>
        <v>#N/A</v>
      </c>
      <c r="AX92" s="144" t="e">
        <f t="shared" si="109"/>
        <v>#N/A</v>
      </c>
      <c r="AY92" s="160">
        <f t="shared" si="97"/>
        <v>1</v>
      </c>
      <c r="AZ92" s="96" t="str">
        <f t="shared" si="129"/>
        <v/>
      </c>
      <c r="BA92" s="143">
        <f t="shared" si="110"/>
        <v>-1</v>
      </c>
      <c r="BB92" s="96">
        <f t="shared" si="130"/>
        <v>1</v>
      </c>
      <c r="BC92" s="96" t="e">
        <f t="shared" si="111"/>
        <v>#N/A</v>
      </c>
      <c r="BD92" s="96">
        <f t="shared" si="112"/>
        <v>0.19999999999999929</v>
      </c>
      <c r="BE92" s="143">
        <f t="shared" si="113"/>
        <v>1</v>
      </c>
      <c r="BF92" s="96">
        <f t="shared" si="127"/>
        <v>0</v>
      </c>
      <c r="BG92" s="148" t="e">
        <f t="shared" si="114"/>
        <v>#N/A</v>
      </c>
      <c r="BH92" s="143">
        <f t="shared" si="115"/>
        <v>1</v>
      </c>
      <c r="BI92" s="96">
        <f t="shared" si="128"/>
        <v>0</v>
      </c>
      <c r="BJ92" s="148" t="e">
        <f t="shared" si="116"/>
        <v>#N/A</v>
      </c>
      <c r="BK92" s="143">
        <f t="shared" si="117"/>
        <v>1</v>
      </c>
      <c r="BL92" s="96">
        <f t="shared" si="131"/>
        <v>0</v>
      </c>
      <c r="BM92" s="148" t="e">
        <f t="shared" si="118"/>
        <v>#N/A</v>
      </c>
      <c r="BN92" s="143">
        <f t="shared" si="119"/>
        <v>1</v>
      </c>
      <c r="BO92" s="96">
        <f t="shared" si="132"/>
        <v>0</v>
      </c>
      <c r="BP92" s="148" t="e">
        <f>IF(SUM(BO92:BO105)&gt;0,#REF!,#N/A)</f>
        <v>#N/A</v>
      </c>
      <c r="BQ92" s="143">
        <f t="shared" si="98"/>
        <v>0</v>
      </c>
      <c r="BR92" s="96">
        <f t="shared" si="123"/>
        <v>0</v>
      </c>
      <c r="BS92" s="144" t="e">
        <f t="shared" si="124"/>
        <v>#N/A</v>
      </c>
      <c r="BT92" s="143">
        <f t="shared" si="99"/>
        <v>0</v>
      </c>
      <c r="BU92" s="96">
        <f t="shared" si="125"/>
        <v>0</v>
      </c>
      <c r="BV92" s="144" t="e">
        <f t="shared" si="126"/>
        <v>#N/A</v>
      </c>
      <c r="BW92" s="152">
        <f t="shared" si="100"/>
        <v>1</v>
      </c>
      <c r="BX92" s="96">
        <f t="shared" si="133"/>
        <v>0</v>
      </c>
      <c r="BY92" s="154" t="e">
        <f t="shared" si="101"/>
        <v>#N/A</v>
      </c>
      <c r="BZ92" s="152">
        <f t="shared" si="102"/>
        <v>0</v>
      </c>
      <c r="CA92" s="96">
        <f t="shared" si="134"/>
        <v>0</v>
      </c>
      <c r="CB92" s="155" t="e">
        <f t="shared" si="103"/>
        <v>#N/A</v>
      </c>
    </row>
    <row r="93" spans="1:80" s="115" customFormat="1" ht="12.75" x14ac:dyDescent="0.2">
      <c r="A93" s="93"/>
      <c r="B93" s="89">
        <v>89</v>
      </c>
      <c r="C93" s="106">
        <f t="shared" si="87"/>
        <v>18.3</v>
      </c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112">
        <f t="shared" si="120"/>
        <v>1.0999999999999979</v>
      </c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109">
        <v>89</v>
      </c>
      <c r="Z93" s="102">
        <f t="shared" si="88"/>
        <v>89</v>
      </c>
      <c r="AA93" s="113">
        <f t="shared" si="122"/>
        <v>18.3</v>
      </c>
      <c r="AB93" s="114">
        <f t="shared" si="135"/>
        <v>18.159572809253756</v>
      </c>
      <c r="AC93" s="114">
        <f t="shared" si="135"/>
        <v>20.386581036900093</v>
      </c>
      <c r="AD93" s="114">
        <f t="shared" si="135"/>
        <v>17.046068695430588</v>
      </c>
      <c r="AE93" s="114">
        <f t="shared" si="135"/>
        <v>21.500085150723262</v>
      </c>
      <c r="AF93" s="114">
        <f t="shared" si="135"/>
        <v>15.932564581607419</v>
      </c>
      <c r="AG93" s="114">
        <f t="shared" si="135"/>
        <v>22.61358926454643</v>
      </c>
      <c r="AH93" s="114">
        <f t="shared" si="135"/>
        <v>19.273076923076925</v>
      </c>
      <c r="AI93" s="96">
        <f t="shared" si="105"/>
        <v>1.0999999999999979</v>
      </c>
      <c r="AJ93" s="103">
        <f t="shared" si="89"/>
        <v>1.1388349514563103</v>
      </c>
      <c r="AK93" s="103">
        <f t="shared" si="90"/>
        <v>3.7239902912621345</v>
      </c>
      <c r="AL93" s="103">
        <f t="shared" si="91"/>
        <v>2.8622718446601931</v>
      </c>
      <c r="AM93" s="103">
        <f t="shared" si="92"/>
        <v>2.0005533980582517</v>
      </c>
      <c r="AN93" s="103">
        <f t="shared" si="93"/>
        <v>22.302377893950709</v>
      </c>
      <c r="AO93" s="103">
        <f t="shared" si="94"/>
        <v>16.243775952203141</v>
      </c>
      <c r="AQ93" s="97"/>
      <c r="AR93" s="143">
        <f t="shared" si="95"/>
        <v>1</v>
      </c>
      <c r="AS93" s="96">
        <f t="shared" si="96"/>
        <v>18.3</v>
      </c>
      <c r="AT93" s="144">
        <f t="shared" si="106"/>
        <v>1.0999999999999979</v>
      </c>
      <c r="AU93" s="143">
        <f t="shared" si="107"/>
        <v>0</v>
      </c>
      <c r="AV93" s="96" t="str">
        <f t="shared" si="108"/>
        <v/>
      </c>
      <c r="AW93" s="96" t="e">
        <f t="shared" si="121"/>
        <v>#N/A</v>
      </c>
      <c r="AX93" s="144" t="e">
        <f t="shared" si="109"/>
        <v>#N/A</v>
      </c>
      <c r="AY93" s="160">
        <f t="shared" si="97"/>
        <v>-1</v>
      </c>
      <c r="AZ93" s="96" t="str">
        <f t="shared" si="129"/>
        <v/>
      </c>
      <c r="BA93" s="143">
        <f t="shared" si="110"/>
        <v>-1</v>
      </c>
      <c r="BB93" s="96">
        <f t="shared" si="130"/>
        <v>1</v>
      </c>
      <c r="BC93" s="96" t="e">
        <f t="shared" si="111"/>
        <v>#N/A</v>
      </c>
      <c r="BD93" s="96">
        <f t="shared" si="112"/>
        <v>1.0999999999999979</v>
      </c>
      <c r="BE93" s="143">
        <f t="shared" si="113"/>
        <v>-1</v>
      </c>
      <c r="BF93" s="96">
        <f t="shared" si="127"/>
        <v>0</v>
      </c>
      <c r="BG93" s="148" t="e">
        <f t="shared" si="114"/>
        <v>#N/A</v>
      </c>
      <c r="BH93" s="143">
        <f t="shared" si="115"/>
        <v>1</v>
      </c>
      <c r="BI93" s="96">
        <f t="shared" si="128"/>
        <v>0</v>
      </c>
      <c r="BJ93" s="148" t="e">
        <f t="shared" si="116"/>
        <v>#N/A</v>
      </c>
      <c r="BK93" s="143">
        <f t="shared" si="117"/>
        <v>-1</v>
      </c>
      <c r="BL93" s="96">
        <f t="shared" si="131"/>
        <v>0</v>
      </c>
      <c r="BM93" s="148" t="e">
        <f t="shared" si="118"/>
        <v>#N/A</v>
      </c>
      <c r="BN93" s="143">
        <f t="shared" si="119"/>
        <v>1</v>
      </c>
      <c r="BO93" s="96">
        <f t="shared" si="132"/>
        <v>0</v>
      </c>
      <c r="BP93" s="148" t="e">
        <f>IF(SUM(BO93:BO106)&gt;0,#REF!,#N/A)</f>
        <v>#N/A</v>
      </c>
      <c r="BQ93" s="143">
        <f t="shared" si="98"/>
        <v>0</v>
      </c>
      <c r="BR93" s="96">
        <f t="shared" si="123"/>
        <v>0</v>
      </c>
      <c r="BS93" s="144" t="e">
        <f t="shared" si="124"/>
        <v>#N/A</v>
      </c>
      <c r="BT93" s="143">
        <f t="shared" si="99"/>
        <v>0</v>
      </c>
      <c r="BU93" s="96">
        <f t="shared" si="125"/>
        <v>0</v>
      </c>
      <c r="BV93" s="144" t="e">
        <f t="shared" si="126"/>
        <v>#N/A</v>
      </c>
      <c r="BW93" s="152">
        <f t="shared" si="100"/>
        <v>1</v>
      </c>
      <c r="BX93" s="96">
        <f t="shared" si="133"/>
        <v>0</v>
      </c>
      <c r="BY93" s="154" t="e">
        <f t="shared" si="101"/>
        <v>#N/A</v>
      </c>
      <c r="BZ93" s="152">
        <f t="shared" si="102"/>
        <v>0</v>
      </c>
      <c r="CA93" s="96">
        <f t="shared" si="134"/>
        <v>0</v>
      </c>
      <c r="CB93" s="155" t="e">
        <f t="shared" si="103"/>
        <v>#N/A</v>
      </c>
    </row>
    <row r="94" spans="1:80" s="115" customFormat="1" ht="12.75" x14ac:dyDescent="0.2">
      <c r="A94" s="93"/>
      <c r="B94" s="94">
        <v>90</v>
      </c>
      <c r="C94" s="106">
        <f t="shared" si="87"/>
        <v>20.5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112">
        <f t="shared" si="120"/>
        <v>2.1999999999999993</v>
      </c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109">
        <v>90</v>
      </c>
      <c r="Z94" s="102">
        <f t="shared" si="88"/>
        <v>90</v>
      </c>
      <c r="AA94" s="113">
        <f t="shared" si="122"/>
        <v>20.5</v>
      </c>
      <c r="AB94" s="114">
        <f t="shared" si="135"/>
        <v>18.159572809253756</v>
      </c>
      <c r="AC94" s="114">
        <f t="shared" si="135"/>
        <v>20.386581036900093</v>
      </c>
      <c r="AD94" s="114">
        <f t="shared" si="135"/>
        <v>17.046068695430588</v>
      </c>
      <c r="AE94" s="114">
        <f t="shared" si="135"/>
        <v>21.500085150723262</v>
      </c>
      <c r="AF94" s="114">
        <f t="shared" si="135"/>
        <v>15.932564581607419</v>
      </c>
      <c r="AG94" s="114">
        <f t="shared" si="135"/>
        <v>22.61358926454643</v>
      </c>
      <c r="AH94" s="114">
        <f t="shared" si="135"/>
        <v>19.273076923076925</v>
      </c>
      <c r="AI94" s="96">
        <f t="shared" si="105"/>
        <v>2.1999999999999993</v>
      </c>
      <c r="AJ94" s="103">
        <f t="shared" si="89"/>
        <v>1.1388349514563103</v>
      </c>
      <c r="AK94" s="103">
        <f t="shared" si="90"/>
        <v>3.7239902912621345</v>
      </c>
      <c r="AL94" s="103">
        <f t="shared" si="91"/>
        <v>2.8622718446601931</v>
      </c>
      <c r="AM94" s="103">
        <f t="shared" si="92"/>
        <v>2.0005533980582517</v>
      </c>
      <c r="AN94" s="103">
        <f t="shared" si="93"/>
        <v>22.302377893950709</v>
      </c>
      <c r="AO94" s="103">
        <f t="shared" si="94"/>
        <v>16.243775952203141</v>
      </c>
      <c r="AQ94" s="97"/>
      <c r="AR94" s="143">
        <f t="shared" si="95"/>
        <v>1</v>
      </c>
      <c r="AS94" s="96">
        <f t="shared" si="96"/>
        <v>20.5</v>
      </c>
      <c r="AT94" s="144">
        <f t="shared" si="106"/>
        <v>2.1999999999999993</v>
      </c>
      <c r="AU94" s="143">
        <f t="shared" si="107"/>
        <v>0</v>
      </c>
      <c r="AV94" s="96" t="str">
        <f t="shared" si="108"/>
        <v/>
      </c>
      <c r="AW94" s="96" t="e">
        <f t="shared" si="121"/>
        <v>#N/A</v>
      </c>
      <c r="AX94" s="144" t="e">
        <f t="shared" si="109"/>
        <v>#N/A</v>
      </c>
      <c r="AY94" s="160">
        <f t="shared" si="97"/>
        <v>1</v>
      </c>
      <c r="AZ94" s="96" t="str">
        <f t="shared" si="129"/>
        <v/>
      </c>
      <c r="BA94" s="143">
        <f t="shared" si="110"/>
        <v>1</v>
      </c>
      <c r="BB94" s="96" t="str">
        <f t="shared" si="130"/>
        <v/>
      </c>
      <c r="BC94" s="96" t="e">
        <f t="shared" si="111"/>
        <v>#N/A</v>
      </c>
      <c r="BD94" s="96" t="e">
        <f t="shared" si="112"/>
        <v>#N/A</v>
      </c>
      <c r="BE94" s="143">
        <f t="shared" si="113"/>
        <v>1</v>
      </c>
      <c r="BF94" s="96">
        <f t="shared" si="127"/>
        <v>0</v>
      </c>
      <c r="BG94" s="148" t="e">
        <f t="shared" si="114"/>
        <v>#N/A</v>
      </c>
      <c r="BH94" s="143">
        <f t="shared" si="115"/>
        <v>1</v>
      </c>
      <c r="BI94" s="96">
        <f t="shared" si="128"/>
        <v>0</v>
      </c>
      <c r="BJ94" s="148" t="e">
        <f t="shared" si="116"/>
        <v>#N/A</v>
      </c>
      <c r="BK94" s="143">
        <f t="shared" si="117"/>
        <v>1</v>
      </c>
      <c r="BL94" s="96">
        <f t="shared" si="131"/>
        <v>0</v>
      </c>
      <c r="BM94" s="148" t="e">
        <f t="shared" si="118"/>
        <v>#N/A</v>
      </c>
      <c r="BN94" s="143">
        <f t="shared" si="119"/>
        <v>1</v>
      </c>
      <c r="BO94" s="96">
        <f t="shared" si="132"/>
        <v>0</v>
      </c>
      <c r="BP94" s="148" t="e">
        <f>IF(SUM(BO94:BO107)&gt;0,#REF!,#N/A)</f>
        <v>#N/A</v>
      </c>
      <c r="BQ94" s="143">
        <f t="shared" si="98"/>
        <v>0</v>
      </c>
      <c r="BR94" s="96">
        <f t="shared" si="123"/>
        <v>0</v>
      </c>
      <c r="BS94" s="144" t="e">
        <f t="shared" si="124"/>
        <v>#N/A</v>
      </c>
      <c r="BT94" s="143">
        <f t="shared" si="99"/>
        <v>1</v>
      </c>
      <c r="BU94" s="96">
        <f t="shared" si="125"/>
        <v>0</v>
      </c>
      <c r="BV94" s="144" t="e">
        <f t="shared" si="126"/>
        <v>#N/A</v>
      </c>
      <c r="BW94" s="152">
        <f t="shared" si="100"/>
        <v>0</v>
      </c>
      <c r="BX94" s="96">
        <f t="shared" si="133"/>
        <v>0</v>
      </c>
      <c r="BY94" s="154" t="e">
        <f t="shared" si="101"/>
        <v>#N/A</v>
      </c>
      <c r="BZ94" s="152">
        <f t="shared" si="102"/>
        <v>1</v>
      </c>
      <c r="CA94" s="96">
        <f t="shared" si="134"/>
        <v>0</v>
      </c>
      <c r="CB94" s="155">
        <f>IF(AND(BZ94=1,SUM(CA94:CA101)&gt;0),AS94,#N/A)</f>
        <v>20.5</v>
      </c>
    </row>
    <row r="95" spans="1:80" s="115" customFormat="1" ht="12.75" x14ac:dyDescent="0.2">
      <c r="A95" s="93"/>
      <c r="B95" s="89">
        <v>91</v>
      </c>
      <c r="C95" s="106">
        <f t="shared" si="87"/>
        <v>17.2</v>
      </c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112">
        <f t="shared" si="120"/>
        <v>3.3000000000000007</v>
      </c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109">
        <v>91</v>
      </c>
      <c r="Z95" s="102">
        <f t="shared" si="88"/>
        <v>91</v>
      </c>
      <c r="AA95" s="113">
        <f t="shared" si="122"/>
        <v>17.2</v>
      </c>
      <c r="AB95" s="114">
        <f t="shared" si="135"/>
        <v>18.159572809253756</v>
      </c>
      <c r="AC95" s="114">
        <f t="shared" si="135"/>
        <v>20.386581036900093</v>
      </c>
      <c r="AD95" s="114">
        <f t="shared" si="135"/>
        <v>17.046068695430588</v>
      </c>
      <c r="AE95" s="114">
        <f t="shared" si="135"/>
        <v>21.500085150723262</v>
      </c>
      <c r="AF95" s="114">
        <f t="shared" si="135"/>
        <v>15.932564581607419</v>
      </c>
      <c r="AG95" s="114">
        <f t="shared" si="135"/>
        <v>22.61358926454643</v>
      </c>
      <c r="AH95" s="114">
        <f t="shared" si="135"/>
        <v>19.273076923076925</v>
      </c>
      <c r="AI95" s="96">
        <f t="shared" si="105"/>
        <v>3.3000000000000007</v>
      </c>
      <c r="AJ95" s="103">
        <f t="shared" si="89"/>
        <v>1.1388349514563103</v>
      </c>
      <c r="AK95" s="103">
        <f t="shared" si="90"/>
        <v>3.7239902912621345</v>
      </c>
      <c r="AL95" s="103">
        <f t="shared" si="91"/>
        <v>2.8622718446601931</v>
      </c>
      <c r="AM95" s="103">
        <f t="shared" si="92"/>
        <v>2.0005533980582517</v>
      </c>
      <c r="AN95" s="103">
        <f t="shared" si="93"/>
        <v>22.302377893950709</v>
      </c>
      <c r="AO95" s="103">
        <f t="shared" si="94"/>
        <v>16.243775952203141</v>
      </c>
      <c r="AQ95" s="97"/>
      <c r="AR95" s="143">
        <f t="shared" si="95"/>
        <v>1</v>
      </c>
      <c r="AS95" s="96">
        <f t="shared" si="96"/>
        <v>17.2</v>
      </c>
      <c r="AT95" s="144">
        <f t="shared" si="106"/>
        <v>3.3000000000000007</v>
      </c>
      <c r="AU95" s="143">
        <f t="shared" si="107"/>
        <v>0</v>
      </c>
      <c r="AV95" s="96" t="str">
        <f t="shared" si="108"/>
        <v/>
      </c>
      <c r="AW95" s="96" t="e">
        <f t="shared" si="121"/>
        <v>#N/A</v>
      </c>
      <c r="AX95" s="144" t="e">
        <f t="shared" si="109"/>
        <v>#N/A</v>
      </c>
      <c r="AY95" s="160">
        <f t="shared" si="97"/>
        <v>-1</v>
      </c>
      <c r="AZ95" s="96" t="str">
        <f t="shared" si="129"/>
        <v/>
      </c>
      <c r="BA95" s="143">
        <f t="shared" si="110"/>
        <v>1</v>
      </c>
      <c r="BB95" s="96" t="str">
        <f t="shared" si="130"/>
        <v/>
      </c>
      <c r="BC95" s="96" t="e">
        <f t="shared" si="111"/>
        <v>#N/A</v>
      </c>
      <c r="BD95" s="96" t="e">
        <f t="shared" si="112"/>
        <v>#N/A</v>
      </c>
      <c r="BE95" s="143">
        <f t="shared" si="113"/>
        <v>-1</v>
      </c>
      <c r="BF95" s="96">
        <f t="shared" si="127"/>
        <v>0</v>
      </c>
      <c r="BG95" s="148" t="e">
        <f t="shared" si="114"/>
        <v>#N/A</v>
      </c>
      <c r="BH95" s="143">
        <f t="shared" si="115"/>
        <v>1</v>
      </c>
      <c r="BI95" s="96">
        <f t="shared" si="128"/>
        <v>0</v>
      </c>
      <c r="BJ95" s="148" t="e">
        <f t="shared" si="116"/>
        <v>#N/A</v>
      </c>
      <c r="BK95" s="143">
        <f t="shared" si="117"/>
        <v>-1</v>
      </c>
      <c r="BL95" s="96">
        <f t="shared" si="131"/>
        <v>0</v>
      </c>
      <c r="BM95" s="148" t="e">
        <f t="shared" si="118"/>
        <v>#N/A</v>
      </c>
      <c r="BN95" s="143">
        <f t="shared" si="119"/>
        <v>1</v>
      </c>
      <c r="BO95" s="96">
        <f t="shared" si="132"/>
        <v>0</v>
      </c>
      <c r="BP95" s="148" t="e">
        <f>IF(SUM(BO95:BO108)&gt;0,#REF!,#N/A)</f>
        <v>#N/A</v>
      </c>
      <c r="BQ95" s="143">
        <f t="shared" si="98"/>
        <v>0</v>
      </c>
      <c r="BR95" s="96">
        <f t="shared" si="123"/>
        <v>0</v>
      </c>
      <c r="BS95" s="144" t="e">
        <f t="shared" si="124"/>
        <v>#N/A</v>
      </c>
      <c r="BT95" s="143">
        <f t="shared" si="99"/>
        <v>-1</v>
      </c>
      <c r="BU95" s="96">
        <f t="shared" si="125"/>
        <v>0</v>
      </c>
      <c r="BV95" s="144" t="e">
        <f t="shared" si="126"/>
        <v>#N/A</v>
      </c>
      <c r="BW95" s="152">
        <f t="shared" si="100"/>
        <v>0</v>
      </c>
      <c r="BX95" s="96">
        <f t="shared" si="133"/>
        <v>0</v>
      </c>
      <c r="BY95" s="154" t="e">
        <f t="shared" si="101"/>
        <v>#N/A</v>
      </c>
      <c r="BZ95" s="152">
        <f t="shared" si="102"/>
        <v>1</v>
      </c>
      <c r="CA95" s="96">
        <f t="shared" si="134"/>
        <v>0</v>
      </c>
      <c r="CB95" s="155">
        <f t="shared" ref="CB95:CB158" si="136">IF(AND(BZ95=1,SUM(CA95:CA102)&gt;0),AS95,#N/A)</f>
        <v>17.2</v>
      </c>
    </row>
    <row r="96" spans="1:80" s="115" customFormat="1" ht="12.75" x14ac:dyDescent="0.2">
      <c r="A96" s="93"/>
      <c r="B96" s="94">
        <v>92</v>
      </c>
      <c r="C96" s="106">
        <f t="shared" si="87"/>
        <v>17.5</v>
      </c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112">
        <f t="shared" si="120"/>
        <v>0.30000000000000071</v>
      </c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109">
        <v>92</v>
      </c>
      <c r="Z96" s="102">
        <f t="shared" si="88"/>
        <v>92</v>
      </c>
      <c r="AA96" s="113">
        <f t="shared" si="122"/>
        <v>17.5</v>
      </c>
      <c r="AB96" s="114">
        <f t="shared" si="135"/>
        <v>18.159572809253756</v>
      </c>
      <c r="AC96" s="114">
        <f t="shared" si="135"/>
        <v>20.386581036900093</v>
      </c>
      <c r="AD96" s="114">
        <f t="shared" si="135"/>
        <v>17.046068695430588</v>
      </c>
      <c r="AE96" s="114">
        <f t="shared" si="135"/>
        <v>21.500085150723262</v>
      </c>
      <c r="AF96" s="114">
        <f t="shared" si="135"/>
        <v>15.932564581607419</v>
      </c>
      <c r="AG96" s="114">
        <f t="shared" si="135"/>
        <v>22.61358926454643</v>
      </c>
      <c r="AH96" s="114">
        <f t="shared" si="135"/>
        <v>19.273076923076925</v>
      </c>
      <c r="AI96" s="96">
        <f t="shared" si="105"/>
        <v>0.30000000000000071</v>
      </c>
      <c r="AJ96" s="103">
        <f t="shared" si="89"/>
        <v>1.1388349514563103</v>
      </c>
      <c r="AK96" s="103">
        <f t="shared" si="90"/>
        <v>3.7239902912621345</v>
      </c>
      <c r="AL96" s="103">
        <f t="shared" si="91"/>
        <v>2.8622718446601931</v>
      </c>
      <c r="AM96" s="103">
        <f t="shared" si="92"/>
        <v>2.0005533980582517</v>
      </c>
      <c r="AN96" s="103">
        <f t="shared" si="93"/>
        <v>22.302377893950709</v>
      </c>
      <c r="AO96" s="103">
        <f t="shared" si="94"/>
        <v>16.243775952203141</v>
      </c>
      <c r="AQ96" s="97"/>
      <c r="AR96" s="143">
        <f t="shared" si="95"/>
        <v>1</v>
      </c>
      <c r="AS96" s="96">
        <f t="shared" si="96"/>
        <v>17.5</v>
      </c>
      <c r="AT96" s="144">
        <f t="shared" si="106"/>
        <v>0.30000000000000071</v>
      </c>
      <c r="AU96" s="143">
        <f t="shared" si="107"/>
        <v>0</v>
      </c>
      <c r="AV96" s="96" t="str">
        <f t="shared" si="108"/>
        <v/>
      </c>
      <c r="AW96" s="96" t="e">
        <f t="shared" si="121"/>
        <v>#N/A</v>
      </c>
      <c r="AX96" s="144" t="e">
        <f t="shared" si="109"/>
        <v>#N/A</v>
      </c>
      <c r="AY96" s="160">
        <f t="shared" si="97"/>
        <v>-1</v>
      </c>
      <c r="AZ96" s="96" t="str">
        <f t="shared" si="129"/>
        <v/>
      </c>
      <c r="BA96" s="143">
        <f t="shared" si="110"/>
        <v>-1</v>
      </c>
      <c r="BB96" s="96" t="str">
        <f t="shared" si="130"/>
        <v/>
      </c>
      <c r="BC96" s="96" t="e">
        <f t="shared" si="111"/>
        <v>#N/A</v>
      </c>
      <c r="BD96" s="96" t="e">
        <f t="shared" si="112"/>
        <v>#N/A</v>
      </c>
      <c r="BE96" s="143">
        <f t="shared" si="113"/>
        <v>1</v>
      </c>
      <c r="BF96" s="96">
        <f t="shared" si="127"/>
        <v>0</v>
      </c>
      <c r="BG96" s="148" t="e">
        <f t="shared" si="114"/>
        <v>#N/A</v>
      </c>
      <c r="BH96" s="143">
        <f t="shared" si="115"/>
        <v>-1</v>
      </c>
      <c r="BI96" s="96">
        <f t="shared" si="128"/>
        <v>0</v>
      </c>
      <c r="BJ96" s="148" t="e">
        <f t="shared" si="116"/>
        <v>#N/A</v>
      </c>
      <c r="BK96" s="143">
        <f t="shared" si="117"/>
        <v>1</v>
      </c>
      <c r="BL96" s="96">
        <f t="shared" si="131"/>
        <v>0</v>
      </c>
      <c r="BM96" s="148" t="e">
        <f t="shared" si="118"/>
        <v>#N/A</v>
      </c>
      <c r="BN96" s="143">
        <f t="shared" si="119"/>
        <v>-1</v>
      </c>
      <c r="BO96" s="96">
        <f t="shared" si="132"/>
        <v>0</v>
      </c>
      <c r="BP96" s="148" t="e">
        <f>IF(SUM(BO96:BO109)&gt;0,#REF!,#N/A)</f>
        <v>#N/A</v>
      </c>
      <c r="BQ96" s="143">
        <f t="shared" si="98"/>
        <v>0</v>
      </c>
      <c r="BR96" s="96">
        <f t="shared" si="123"/>
        <v>0</v>
      </c>
      <c r="BS96" s="144" t="e">
        <f t="shared" si="124"/>
        <v>#N/A</v>
      </c>
      <c r="BT96" s="143">
        <f t="shared" si="99"/>
        <v>-1</v>
      </c>
      <c r="BU96" s="96">
        <f t="shared" si="125"/>
        <v>0</v>
      </c>
      <c r="BV96" s="144" t="e">
        <f t="shared" si="126"/>
        <v>#N/A</v>
      </c>
      <c r="BW96" s="152">
        <f t="shared" si="100"/>
        <v>0</v>
      </c>
      <c r="BX96" s="96">
        <f t="shared" si="133"/>
        <v>0</v>
      </c>
      <c r="BY96" s="154" t="e">
        <f t="shared" si="101"/>
        <v>#N/A</v>
      </c>
      <c r="BZ96" s="152">
        <f t="shared" si="102"/>
        <v>1</v>
      </c>
      <c r="CA96" s="96">
        <f t="shared" si="134"/>
        <v>0</v>
      </c>
      <c r="CB96" s="155">
        <f t="shared" si="136"/>
        <v>17.5</v>
      </c>
    </row>
    <row r="97" spans="1:80" s="115" customFormat="1" ht="12.75" x14ac:dyDescent="0.2">
      <c r="A97" s="93"/>
      <c r="B97" s="89">
        <v>93</v>
      </c>
      <c r="C97" s="106">
        <f t="shared" si="87"/>
        <v>20.6</v>
      </c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112">
        <f t="shared" si="120"/>
        <v>3.1000000000000014</v>
      </c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109">
        <v>93</v>
      </c>
      <c r="Z97" s="102">
        <f t="shared" si="88"/>
        <v>93</v>
      </c>
      <c r="AA97" s="113">
        <f t="shared" si="122"/>
        <v>20.6</v>
      </c>
      <c r="AB97" s="114">
        <f t="shared" si="135"/>
        <v>18.159572809253756</v>
      </c>
      <c r="AC97" s="114">
        <f t="shared" si="135"/>
        <v>20.386581036900093</v>
      </c>
      <c r="AD97" s="114">
        <f t="shared" si="135"/>
        <v>17.046068695430588</v>
      </c>
      <c r="AE97" s="114">
        <f t="shared" si="135"/>
        <v>21.500085150723262</v>
      </c>
      <c r="AF97" s="114">
        <f t="shared" si="135"/>
        <v>15.932564581607419</v>
      </c>
      <c r="AG97" s="114">
        <f t="shared" si="135"/>
        <v>22.61358926454643</v>
      </c>
      <c r="AH97" s="114">
        <f t="shared" si="135"/>
        <v>19.273076923076925</v>
      </c>
      <c r="AI97" s="96">
        <f t="shared" si="105"/>
        <v>3.1000000000000014</v>
      </c>
      <c r="AJ97" s="103">
        <f t="shared" si="89"/>
        <v>1.1388349514563103</v>
      </c>
      <c r="AK97" s="103">
        <f t="shared" si="90"/>
        <v>3.7239902912621345</v>
      </c>
      <c r="AL97" s="103">
        <f t="shared" si="91"/>
        <v>2.8622718446601931</v>
      </c>
      <c r="AM97" s="103">
        <f t="shared" si="92"/>
        <v>2.0005533980582517</v>
      </c>
      <c r="AN97" s="103">
        <f t="shared" si="93"/>
        <v>22.302377893950709</v>
      </c>
      <c r="AO97" s="103">
        <f t="shared" si="94"/>
        <v>16.243775952203141</v>
      </c>
      <c r="AQ97" s="97"/>
      <c r="AR97" s="143">
        <f t="shared" si="95"/>
        <v>1</v>
      </c>
      <c r="AS97" s="96">
        <f t="shared" si="96"/>
        <v>20.6</v>
      </c>
      <c r="AT97" s="144">
        <f t="shared" si="106"/>
        <v>3.1000000000000014</v>
      </c>
      <c r="AU97" s="143">
        <f t="shared" si="107"/>
        <v>0</v>
      </c>
      <c r="AV97" s="96" t="str">
        <f t="shared" si="108"/>
        <v/>
      </c>
      <c r="AW97" s="96" t="e">
        <f t="shared" si="121"/>
        <v>#N/A</v>
      </c>
      <c r="AX97" s="144" t="e">
        <f t="shared" si="109"/>
        <v>#N/A</v>
      </c>
      <c r="AY97" s="160">
        <f t="shared" si="97"/>
        <v>1</v>
      </c>
      <c r="AZ97" s="96" t="str">
        <f t="shared" si="129"/>
        <v/>
      </c>
      <c r="BA97" s="143">
        <f t="shared" si="110"/>
        <v>1</v>
      </c>
      <c r="BB97" s="96" t="str">
        <f t="shared" si="130"/>
        <v/>
      </c>
      <c r="BC97" s="96" t="e">
        <f t="shared" si="111"/>
        <v>#N/A</v>
      </c>
      <c r="BD97" s="96" t="e">
        <f t="shared" si="112"/>
        <v>#N/A</v>
      </c>
      <c r="BE97" s="143">
        <f t="shared" si="113"/>
        <v>1</v>
      </c>
      <c r="BF97" s="96">
        <f t="shared" si="127"/>
        <v>0</v>
      </c>
      <c r="BG97" s="148" t="e">
        <f t="shared" si="114"/>
        <v>#N/A</v>
      </c>
      <c r="BH97" s="143">
        <f t="shared" si="115"/>
        <v>1</v>
      </c>
      <c r="BI97" s="96">
        <f t="shared" si="128"/>
        <v>0</v>
      </c>
      <c r="BJ97" s="148" t="e">
        <f t="shared" si="116"/>
        <v>#N/A</v>
      </c>
      <c r="BK97" s="143">
        <f t="shared" si="117"/>
        <v>1</v>
      </c>
      <c r="BL97" s="96">
        <f t="shared" si="131"/>
        <v>0</v>
      </c>
      <c r="BM97" s="148" t="e">
        <f t="shared" si="118"/>
        <v>#N/A</v>
      </c>
      <c r="BN97" s="143">
        <f t="shared" si="119"/>
        <v>1</v>
      </c>
      <c r="BO97" s="96">
        <f t="shared" si="132"/>
        <v>0</v>
      </c>
      <c r="BP97" s="148" t="e">
        <f>IF(SUM(BO97:BO110)&gt;0,#REF!,#N/A)</f>
        <v>#N/A</v>
      </c>
      <c r="BQ97" s="143">
        <f t="shared" si="98"/>
        <v>0</v>
      </c>
      <c r="BR97" s="96">
        <f t="shared" si="123"/>
        <v>0</v>
      </c>
      <c r="BS97" s="144" t="e">
        <f t="shared" si="124"/>
        <v>#N/A</v>
      </c>
      <c r="BT97" s="143">
        <f t="shared" si="99"/>
        <v>1</v>
      </c>
      <c r="BU97" s="96">
        <f t="shared" si="125"/>
        <v>0</v>
      </c>
      <c r="BV97" s="144" t="e">
        <f t="shared" si="126"/>
        <v>#N/A</v>
      </c>
      <c r="BW97" s="152">
        <f t="shared" si="100"/>
        <v>0</v>
      </c>
      <c r="BX97" s="96">
        <f t="shared" si="133"/>
        <v>0</v>
      </c>
      <c r="BY97" s="154" t="e">
        <f t="shared" si="101"/>
        <v>#N/A</v>
      </c>
      <c r="BZ97" s="152">
        <f t="shared" si="102"/>
        <v>1</v>
      </c>
      <c r="CA97" s="96">
        <f t="shared" si="134"/>
        <v>0</v>
      </c>
      <c r="CB97" s="155">
        <f t="shared" si="136"/>
        <v>20.6</v>
      </c>
    </row>
    <row r="98" spans="1:80" s="115" customFormat="1" ht="12.75" x14ac:dyDescent="0.2">
      <c r="A98" s="93"/>
      <c r="B98" s="94">
        <v>94</v>
      </c>
      <c r="C98" s="106">
        <f t="shared" si="87"/>
        <v>17.600000000000001</v>
      </c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112">
        <f t="shared" si="120"/>
        <v>3</v>
      </c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109">
        <v>94</v>
      </c>
      <c r="Z98" s="102">
        <f t="shared" si="88"/>
        <v>94</v>
      </c>
      <c r="AA98" s="113">
        <f t="shared" si="122"/>
        <v>17.600000000000001</v>
      </c>
      <c r="AB98" s="114">
        <f t="shared" si="135"/>
        <v>18.159572809253756</v>
      </c>
      <c r="AC98" s="114">
        <f t="shared" si="135"/>
        <v>20.386581036900093</v>
      </c>
      <c r="AD98" s="114">
        <f t="shared" si="135"/>
        <v>17.046068695430588</v>
      </c>
      <c r="AE98" s="114">
        <f t="shared" si="135"/>
        <v>21.500085150723262</v>
      </c>
      <c r="AF98" s="114">
        <f t="shared" si="135"/>
        <v>15.932564581607419</v>
      </c>
      <c r="AG98" s="114">
        <f t="shared" si="135"/>
        <v>22.61358926454643</v>
      </c>
      <c r="AH98" s="114">
        <f t="shared" si="135"/>
        <v>19.273076923076925</v>
      </c>
      <c r="AI98" s="96">
        <f t="shared" si="105"/>
        <v>3</v>
      </c>
      <c r="AJ98" s="103">
        <f t="shared" si="89"/>
        <v>1.1388349514563103</v>
      </c>
      <c r="AK98" s="103">
        <f t="shared" si="90"/>
        <v>3.7239902912621345</v>
      </c>
      <c r="AL98" s="103">
        <f t="shared" si="91"/>
        <v>2.8622718446601931</v>
      </c>
      <c r="AM98" s="103">
        <f t="shared" si="92"/>
        <v>2.0005533980582517</v>
      </c>
      <c r="AN98" s="103">
        <f t="shared" si="93"/>
        <v>22.302377893950709</v>
      </c>
      <c r="AO98" s="103">
        <f t="shared" si="94"/>
        <v>16.243775952203141</v>
      </c>
      <c r="AQ98" s="97"/>
      <c r="AR98" s="143">
        <f t="shared" si="95"/>
        <v>1</v>
      </c>
      <c r="AS98" s="96">
        <f t="shared" si="96"/>
        <v>17.600000000000001</v>
      </c>
      <c r="AT98" s="144">
        <f t="shared" si="106"/>
        <v>3</v>
      </c>
      <c r="AU98" s="143">
        <f t="shared" si="107"/>
        <v>0</v>
      </c>
      <c r="AV98" s="96" t="str">
        <f t="shared" si="108"/>
        <v/>
      </c>
      <c r="AW98" s="96" t="e">
        <f t="shared" si="121"/>
        <v>#N/A</v>
      </c>
      <c r="AX98" s="144" t="e">
        <f t="shared" si="109"/>
        <v>#N/A</v>
      </c>
      <c r="AY98" s="160">
        <f t="shared" si="97"/>
        <v>-1</v>
      </c>
      <c r="AZ98" s="96" t="str">
        <f t="shared" si="129"/>
        <v/>
      </c>
      <c r="BA98" s="143">
        <f t="shared" si="110"/>
        <v>1</v>
      </c>
      <c r="BB98" s="96" t="str">
        <f t="shared" si="130"/>
        <v/>
      </c>
      <c r="BC98" s="96" t="e">
        <f t="shared" si="111"/>
        <v>#N/A</v>
      </c>
      <c r="BD98" s="96" t="e">
        <f t="shared" si="112"/>
        <v>#N/A</v>
      </c>
      <c r="BE98" s="143">
        <f t="shared" si="113"/>
        <v>-1</v>
      </c>
      <c r="BF98" s="96">
        <f t="shared" si="127"/>
        <v>0</v>
      </c>
      <c r="BG98" s="148" t="e">
        <f t="shared" si="114"/>
        <v>#N/A</v>
      </c>
      <c r="BH98" s="143">
        <f t="shared" si="115"/>
        <v>-1</v>
      </c>
      <c r="BI98" s="96">
        <f t="shared" si="128"/>
        <v>0</v>
      </c>
      <c r="BJ98" s="148" t="e">
        <f t="shared" si="116"/>
        <v>#N/A</v>
      </c>
      <c r="BK98" s="143">
        <f t="shared" si="117"/>
        <v>-1</v>
      </c>
      <c r="BL98" s="96">
        <f t="shared" si="131"/>
        <v>0</v>
      </c>
      <c r="BM98" s="148" t="e">
        <f t="shared" si="118"/>
        <v>#N/A</v>
      </c>
      <c r="BN98" s="143">
        <f t="shared" si="119"/>
        <v>-1</v>
      </c>
      <c r="BO98" s="96">
        <f t="shared" si="132"/>
        <v>0</v>
      </c>
      <c r="BP98" s="148" t="e">
        <f>IF(SUM(BO98:BO111)&gt;0,#REF!,#N/A)</f>
        <v>#N/A</v>
      </c>
      <c r="BQ98" s="143">
        <f t="shared" si="98"/>
        <v>0</v>
      </c>
      <c r="BR98" s="96">
        <f t="shared" si="123"/>
        <v>0</v>
      </c>
      <c r="BS98" s="144" t="e">
        <f t="shared" si="124"/>
        <v>#N/A</v>
      </c>
      <c r="BT98" s="143">
        <f t="shared" si="99"/>
        <v>-1</v>
      </c>
      <c r="BU98" s="96">
        <f t="shared" si="125"/>
        <v>0</v>
      </c>
      <c r="BV98" s="144" t="e">
        <f t="shared" si="126"/>
        <v>#N/A</v>
      </c>
      <c r="BW98" s="152">
        <f t="shared" si="100"/>
        <v>0</v>
      </c>
      <c r="BX98" s="96">
        <f t="shared" si="133"/>
        <v>0</v>
      </c>
      <c r="BY98" s="154" t="e">
        <f t="shared" si="101"/>
        <v>#N/A</v>
      </c>
      <c r="BZ98" s="152">
        <f t="shared" si="102"/>
        <v>1</v>
      </c>
      <c r="CA98" s="96">
        <f t="shared" si="134"/>
        <v>0</v>
      </c>
      <c r="CB98" s="155">
        <f t="shared" si="136"/>
        <v>17.600000000000001</v>
      </c>
    </row>
    <row r="99" spans="1:80" s="115" customFormat="1" ht="12.75" x14ac:dyDescent="0.2">
      <c r="A99" s="93"/>
      <c r="B99" s="89">
        <v>95</v>
      </c>
      <c r="C99" s="106">
        <f t="shared" si="87"/>
        <v>20.7</v>
      </c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112">
        <f t="shared" si="120"/>
        <v>3.0999999999999979</v>
      </c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109">
        <v>95</v>
      </c>
      <c r="Z99" s="102">
        <f t="shared" si="88"/>
        <v>95</v>
      </c>
      <c r="AA99" s="113">
        <f t="shared" si="122"/>
        <v>20.7</v>
      </c>
      <c r="AB99" s="114">
        <f t="shared" si="135"/>
        <v>18.159572809253756</v>
      </c>
      <c r="AC99" s="114">
        <f t="shared" si="135"/>
        <v>20.386581036900093</v>
      </c>
      <c r="AD99" s="114">
        <f t="shared" si="135"/>
        <v>17.046068695430588</v>
      </c>
      <c r="AE99" s="114">
        <f t="shared" si="135"/>
        <v>21.500085150723262</v>
      </c>
      <c r="AF99" s="114">
        <f t="shared" si="135"/>
        <v>15.932564581607419</v>
      </c>
      <c r="AG99" s="114">
        <f t="shared" si="135"/>
        <v>22.61358926454643</v>
      </c>
      <c r="AH99" s="114">
        <f t="shared" si="135"/>
        <v>19.273076923076925</v>
      </c>
      <c r="AI99" s="96">
        <f t="shared" si="105"/>
        <v>3.0999999999999979</v>
      </c>
      <c r="AJ99" s="103">
        <f t="shared" si="89"/>
        <v>1.1388349514563103</v>
      </c>
      <c r="AK99" s="103">
        <f t="shared" si="90"/>
        <v>3.7239902912621345</v>
      </c>
      <c r="AL99" s="103">
        <f t="shared" si="91"/>
        <v>2.8622718446601931</v>
      </c>
      <c r="AM99" s="103">
        <f t="shared" si="92"/>
        <v>2.0005533980582517</v>
      </c>
      <c r="AN99" s="103">
        <f t="shared" si="93"/>
        <v>22.302377893950709</v>
      </c>
      <c r="AO99" s="103">
        <f t="shared" si="94"/>
        <v>16.243775952203141</v>
      </c>
      <c r="AQ99" s="97"/>
      <c r="AR99" s="143">
        <f t="shared" si="95"/>
        <v>1</v>
      </c>
      <c r="AS99" s="96">
        <f t="shared" si="96"/>
        <v>20.7</v>
      </c>
      <c r="AT99" s="144">
        <f t="shared" si="106"/>
        <v>3.0999999999999979</v>
      </c>
      <c r="AU99" s="143">
        <f t="shared" si="107"/>
        <v>0</v>
      </c>
      <c r="AV99" s="96" t="str">
        <f t="shared" si="108"/>
        <v/>
      </c>
      <c r="AW99" s="96" t="e">
        <f t="shared" si="121"/>
        <v>#N/A</v>
      </c>
      <c r="AX99" s="144" t="e">
        <f t="shared" si="109"/>
        <v>#N/A</v>
      </c>
      <c r="AY99" s="160">
        <f t="shared" si="97"/>
        <v>1</v>
      </c>
      <c r="AZ99" s="96" t="str">
        <f t="shared" si="129"/>
        <v/>
      </c>
      <c r="BA99" s="143">
        <f t="shared" si="110"/>
        <v>1</v>
      </c>
      <c r="BB99" s="96" t="str">
        <f t="shared" si="130"/>
        <v/>
      </c>
      <c r="BC99" s="96" t="e">
        <f t="shared" si="111"/>
        <v>#N/A</v>
      </c>
      <c r="BD99" s="96" t="e">
        <f t="shared" si="112"/>
        <v>#N/A</v>
      </c>
      <c r="BE99" s="143">
        <f t="shared" si="113"/>
        <v>1</v>
      </c>
      <c r="BF99" s="96">
        <f t="shared" si="127"/>
        <v>0</v>
      </c>
      <c r="BG99" s="148" t="e">
        <f t="shared" si="114"/>
        <v>#N/A</v>
      </c>
      <c r="BH99" s="143">
        <f t="shared" si="115"/>
        <v>1</v>
      </c>
      <c r="BI99" s="96">
        <f t="shared" si="128"/>
        <v>0</v>
      </c>
      <c r="BJ99" s="148" t="e">
        <f t="shared" si="116"/>
        <v>#N/A</v>
      </c>
      <c r="BK99" s="143">
        <f t="shared" si="117"/>
        <v>1</v>
      </c>
      <c r="BL99" s="96">
        <f t="shared" si="131"/>
        <v>0</v>
      </c>
      <c r="BM99" s="148" t="e">
        <f t="shared" si="118"/>
        <v>#N/A</v>
      </c>
      <c r="BN99" s="143">
        <f t="shared" si="119"/>
        <v>1</v>
      </c>
      <c r="BO99" s="96">
        <f t="shared" si="132"/>
        <v>0</v>
      </c>
      <c r="BP99" s="148" t="e">
        <f>IF(SUM(BO99:BO112)&gt;0,#REF!,#N/A)</f>
        <v>#N/A</v>
      </c>
      <c r="BQ99" s="143">
        <f t="shared" si="98"/>
        <v>0</v>
      </c>
      <c r="BR99" s="96">
        <f t="shared" si="123"/>
        <v>0</v>
      </c>
      <c r="BS99" s="144" t="e">
        <f t="shared" si="124"/>
        <v>#N/A</v>
      </c>
      <c r="BT99" s="143">
        <f t="shared" si="99"/>
        <v>1</v>
      </c>
      <c r="BU99" s="96">
        <f t="shared" si="125"/>
        <v>0</v>
      </c>
      <c r="BV99" s="144" t="e">
        <f t="shared" si="126"/>
        <v>#N/A</v>
      </c>
      <c r="BW99" s="152">
        <f t="shared" si="100"/>
        <v>0</v>
      </c>
      <c r="BX99" s="96">
        <f t="shared" si="133"/>
        <v>0</v>
      </c>
      <c r="BY99" s="154" t="e">
        <f t="shared" si="101"/>
        <v>#N/A</v>
      </c>
      <c r="BZ99" s="152">
        <f t="shared" si="102"/>
        <v>1</v>
      </c>
      <c r="CA99" s="96">
        <f t="shared" si="134"/>
        <v>0</v>
      </c>
      <c r="CB99" s="155">
        <f t="shared" si="136"/>
        <v>20.7</v>
      </c>
    </row>
    <row r="100" spans="1:80" s="115" customFormat="1" ht="12.75" x14ac:dyDescent="0.2">
      <c r="A100" s="93"/>
      <c r="B100" s="94">
        <v>96</v>
      </c>
      <c r="C100" s="106">
        <f t="shared" si="87"/>
        <v>20.65</v>
      </c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112">
        <f t="shared" si="120"/>
        <v>5.0000000000000711E-2</v>
      </c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109">
        <v>96</v>
      </c>
      <c r="Z100" s="102">
        <f t="shared" si="88"/>
        <v>96</v>
      </c>
      <c r="AA100" s="113">
        <f t="shared" si="122"/>
        <v>20.65</v>
      </c>
      <c r="AB100" s="114">
        <f t="shared" si="135"/>
        <v>18.159572809253756</v>
      </c>
      <c r="AC100" s="114">
        <f t="shared" si="135"/>
        <v>20.386581036900093</v>
      </c>
      <c r="AD100" s="114">
        <f t="shared" si="135"/>
        <v>17.046068695430588</v>
      </c>
      <c r="AE100" s="114">
        <f t="shared" si="135"/>
        <v>21.500085150723262</v>
      </c>
      <c r="AF100" s="114">
        <f t="shared" si="135"/>
        <v>15.932564581607419</v>
      </c>
      <c r="AG100" s="114">
        <f t="shared" si="135"/>
        <v>22.61358926454643</v>
      </c>
      <c r="AH100" s="114">
        <f t="shared" si="135"/>
        <v>19.273076923076925</v>
      </c>
      <c r="AI100" s="96">
        <f t="shared" si="105"/>
        <v>5.0000000000000711E-2</v>
      </c>
      <c r="AJ100" s="103">
        <f t="shared" si="89"/>
        <v>1.1388349514563103</v>
      </c>
      <c r="AK100" s="103">
        <f t="shared" si="90"/>
        <v>3.7239902912621345</v>
      </c>
      <c r="AL100" s="103">
        <f t="shared" si="91"/>
        <v>2.8622718446601931</v>
      </c>
      <c r="AM100" s="103">
        <f t="shared" si="92"/>
        <v>2.0005533980582517</v>
      </c>
      <c r="AN100" s="103">
        <f t="shared" si="93"/>
        <v>22.302377893950709</v>
      </c>
      <c r="AO100" s="103">
        <f t="shared" si="94"/>
        <v>16.243775952203141</v>
      </c>
      <c r="AQ100" s="97"/>
      <c r="AR100" s="143">
        <f t="shared" si="95"/>
        <v>1</v>
      </c>
      <c r="AS100" s="96">
        <f t="shared" si="96"/>
        <v>20.65</v>
      </c>
      <c r="AT100" s="144">
        <f t="shared" si="106"/>
        <v>5.0000000000000711E-2</v>
      </c>
      <c r="AU100" s="143">
        <f t="shared" si="107"/>
        <v>0</v>
      </c>
      <c r="AV100" s="96" t="str">
        <f t="shared" si="108"/>
        <v/>
      </c>
      <c r="AW100" s="96" t="e">
        <f t="shared" si="121"/>
        <v>#N/A</v>
      </c>
      <c r="AX100" s="144" t="e">
        <f t="shared" si="109"/>
        <v>#N/A</v>
      </c>
      <c r="AY100" s="160">
        <f t="shared" si="97"/>
        <v>1</v>
      </c>
      <c r="AZ100" s="96" t="str">
        <f t="shared" si="129"/>
        <v/>
      </c>
      <c r="BA100" s="143">
        <f t="shared" si="110"/>
        <v>-1</v>
      </c>
      <c r="BB100" s="96" t="str">
        <f t="shared" si="130"/>
        <v/>
      </c>
      <c r="BC100" s="96" t="e">
        <f t="shared" si="111"/>
        <v>#N/A</v>
      </c>
      <c r="BD100" s="96" t="e">
        <f t="shared" si="112"/>
        <v>#N/A</v>
      </c>
      <c r="BE100" s="143">
        <f t="shared" si="113"/>
        <v>-1</v>
      </c>
      <c r="BF100" s="96">
        <f t="shared" si="127"/>
        <v>0</v>
      </c>
      <c r="BG100" s="148" t="e">
        <f t="shared" si="114"/>
        <v>#N/A</v>
      </c>
      <c r="BH100" s="143">
        <f t="shared" si="115"/>
        <v>-1</v>
      </c>
      <c r="BI100" s="96">
        <f t="shared" si="128"/>
        <v>0</v>
      </c>
      <c r="BJ100" s="148" t="e">
        <f t="shared" si="116"/>
        <v>#N/A</v>
      </c>
      <c r="BK100" s="143">
        <f t="shared" si="117"/>
        <v>-1</v>
      </c>
      <c r="BL100" s="96">
        <f t="shared" si="131"/>
        <v>0</v>
      </c>
      <c r="BM100" s="148" t="e">
        <f t="shared" si="118"/>
        <v>#N/A</v>
      </c>
      <c r="BN100" s="143">
        <f t="shared" si="119"/>
        <v>-1</v>
      </c>
      <c r="BO100" s="96">
        <f t="shared" si="132"/>
        <v>0</v>
      </c>
      <c r="BP100" s="148" t="e">
        <f>IF(SUM(BO100:BO113)&gt;0,#REF!,#N/A)</f>
        <v>#N/A</v>
      </c>
      <c r="BQ100" s="143">
        <f t="shared" si="98"/>
        <v>0</v>
      </c>
      <c r="BR100" s="96">
        <f t="shared" si="123"/>
        <v>0</v>
      </c>
      <c r="BS100" s="144" t="e">
        <f t="shared" si="124"/>
        <v>#N/A</v>
      </c>
      <c r="BT100" s="143">
        <f t="shared" si="99"/>
        <v>1</v>
      </c>
      <c r="BU100" s="96">
        <f t="shared" si="125"/>
        <v>0</v>
      </c>
      <c r="BV100" s="144" t="e">
        <f t="shared" si="126"/>
        <v>#N/A</v>
      </c>
      <c r="BW100" s="152">
        <f t="shared" si="100"/>
        <v>0</v>
      </c>
      <c r="BX100" s="96">
        <f t="shared" si="133"/>
        <v>0</v>
      </c>
      <c r="BY100" s="154" t="e">
        <f t="shared" si="101"/>
        <v>#N/A</v>
      </c>
      <c r="BZ100" s="152">
        <f t="shared" si="102"/>
        <v>1</v>
      </c>
      <c r="CA100" s="96">
        <f t="shared" si="134"/>
        <v>0</v>
      </c>
      <c r="CB100" s="155">
        <f t="shared" si="136"/>
        <v>20.65</v>
      </c>
    </row>
    <row r="101" spans="1:80" s="115" customFormat="1" ht="12.75" x14ac:dyDescent="0.2">
      <c r="A101" s="93"/>
      <c r="B101" s="89">
        <v>97</v>
      </c>
      <c r="C101" s="106">
        <f t="shared" si="87"/>
        <v>16.899999999999999</v>
      </c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112">
        <f t="shared" si="120"/>
        <v>3.75</v>
      </c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109">
        <v>97</v>
      </c>
      <c r="Z101" s="102">
        <f t="shared" ref="Z101:Z132" si="137">IF((Anzahl&gt;Y101),Y101,Anzahl)</f>
        <v>97</v>
      </c>
      <c r="AA101" s="113">
        <f t="shared" si="122"/>
        <v>16.899999999999999</v>
      </c>
      <c r="AB101" s="114">
        <f t="shared" si="135"/>
        <v>18.159572809253756</v>
      </c>
      <c r="AC101" s="114">
        <f t="shared" si="135"/>
        <v>20.386581036900093</v>
      </c>
      <c r="AD101" s="114">
        <f t="shared" si="135"/>
        <v>17.046068695430588</v>
      </c>
      <c r="AE101" s="114">
        <f t="shared" si="135"/>
        <v>21.500085150723262</v>
      </c>
      <c r="AF101" s="114">
        <f t="shared" si="135"/>
        <v>15.932564581607419</v>
      </c>
      <c r="AG101" s="114">
        <f t="shared" si="135"/>
        <v>22.61358926454643</v>
      </c>
      <c r="AH101" s="114">
        <f t="shared" si="135"/>
        <v>19.273076923076925</v>
      </c>
      <c r="AI101" s="96">
        <f t="shared" si="105"/>
        <v>3.75</v>
      </c>
      <c r="AJ101" s="103">
        <f t="shared" ref="AJ101:AJ132" si="138">MittelwertderSpannweite</f>
        <v>1.1388349514563103</v>
      </c>
      <c r="AK101" s="103">
        <f t="shared" ref="AK101:AK132" si="139">ObereKontrollgrenzeR</f>
        <v>3.7239902912621345</v>
      </c>
      <c r="AL101" s="103">
        <f t="shared" ref="AL101:AL132" si="140">ZweiDrittelUCLR</f>
        <v>2.8622718446601931</v>
      </c>
      <c r="AM101" s="103">
        <f t="shared" ref="AM101:AM132" si="141">EinDrittelUCLR</f>
        <v>2.0005533980582517</v>
      </c>
      <c r="AN101" s="103">
        <f t="shared" ref="AN101:AN132" si="142">ObereKontrollgrenzeX</f>
        <v>22.302377893950709</v>
      </c>
      <c r="AO101" s="103">
        <f t="shared" ref="AO101:AO132" si="143">UntereKontrollgrenzeX</f>
        <v>16.243775952203141</v>
      </c>
      <c r="AQ101" s="97"/>
      <c r="AR101" s="143">
        <f t="shared" ref="AR101:AR132" si="144">IF(C101="",0,1)</f>
        <v>1</v>
      </c>
      <c r="AS101" s="96">
        <f t="shared" ref="AS101:AS132" si="145">AA101</f>
        <v>16.899999999999999</v>
      </c>
      <c r="AT101" s="144">
        <f t="shared" si="106"/>
        <v>3.75</v>
      </c>
      <c r="AU101" s="143">
        <f t="shared" si="107"/>
        <v>0</v>
      </c>
      <c r="AV101" s="96">
        <f t="shared" si="108"/>
        <v>1</v>
      </c>
      <c r="AW101" s="96" t="e">
        <f t="shared" si="121"/>
        <v>#N/A</v>
      </c>
      <c r="AX101" s="144">
        <f t="shared" si="109"/>
        <v>3.75</v>
      </c>
      <c r="AY101" s="160">
        <f t="shared" ref="AY101:AY132" si="146">IF(AR101=1,IF(AS101&gt;Mittelwert,1,IF(AS101=Mittelwert,0,-1)),0)</f>
        <v>-1</v>
      </c>
      <c r="AZ101" s="96" t="str">
        <f t="shared" si="129"/>
        <v/>
      </c>
      <c r="BA101" s="143">
        <f t="shared" si="110"/>
        <v>1</v>
      </c>
      <c r="BB101" s="96" t="str">
        <f t="shared" si="130"/>
        <v/>
      </c>
      <c r="BC101" s="96" t="e">
        <f t="shared" si="111"/>
        <v>#N/A</v>
      </c>
      <c r="BD101" s="96" t="e">
        <f t="shared" si="112"/>
        <v>#N/A</v>
      </c>
      <c r="BE101" s="143">
        <f t="shared" si="113"/>
        <v>-1</v>
      </c>
      <c r="BF101" s="96">
        <f t="shared" si="127"/>
        <v>0</v>
      </c>
      <c r="BG101" s="148" t="e">
        <f t="shared" si="114"/>
        <v>#N/A</v>
      </c>
      <c r="BH101" s="143">
        <f t="shared" si="115"/>
        <v>1</v>
      </c>
      <c r="BI101" s="96">
        <f t="shared" si="128"/>
        <v>0</v>
      </c>
      <c r="BJ101" s="148" t="e">
        <f t="shared" si="116"/>
        <v>#N/A</v>
      </c>
      <c r="BK101" s="143">
        <f t="shared" si="117"/>
        <v>-1</v>
      </c>
      <c r="BL101" s="96">
        <f t="shared" si="131"/>
        <v>0</v>
      </c>
      <c r="BM101" s="148" t="e">
        <f t="shared" si="118"/>
        <v>#N/A</v>
      </c>
      <c r="BN101" s="143">
        <f t="shared" si="119"/>
        <v>1</v>
      </c>
      <c r="BO101" s="96">
        <f t="shared" si="132"/>
        <v>0</v>
      </c>
      <c r="BP101" s="148" t="e">
        <f>IF(SUM(BO101:BO114)&gt;0,#REF!,#N/A)</f>
        <v>#N/A</v>
      </c>
      <c r="BQ101" s="143">
        <f t="shared" ref="BQ101:BQ132" si="147">IF(AS101&gt;ZweiSigmaplus,1,IF(AS101&lt;ZweiSigmaminus,-1,0))</f>
        <v>-1</v>
      </c>
      <c r="BR101" s="96">
        <f t="shared" si="123"/>
        <v>0</v>
      </c>
      <c r="BS101" s="144" t="e">
        <f t="shared" si="124"/>
        <v>#N/A</v>
      </c>
      <c r="BT101" s="143">
        <f t="shared" ref="BT101:BT132" si="148">IF(AS101&gt;einsigmaplus,1,IF(AS101&lt;einsigmaminus,-1,0))</f>
        <v>-1</v>
      </c>
      <c r="BU101" s="96">
        <f t="shared" si="125"/>
        <v>0</v>
      </c>
      <c r="BV101" s="144" t="e">
        <f t="shared" si="126"/>
        <v>#N/A</v>
      </c>
      <c r="BW101" s="152">
        <f t="shared" ref="BW101:BW132" si="149">IF(AR101=1,IF(AND(AS101&gt;einsigmaminus,AS101&lt;einsigmaplus),1,0),0)</f>
        <v>0</v>
      </c>
      <c r="BX101" s="96">
        <f t="shared" si="133"/>
        <v>0</v>
      </c>
      <c r="BY101" s="154" t="e">
        <f t="shared" ref="BY101:BY132" si="150">IF(AND(BW101=1,SUM(BX101:BX115)&gt;0),AS101,#N/A)</f>
        <v>#N/A</v>
      </c>
      <c r="BZ101" s="152">
        <f t="shared" ref="BZ101:BZ132" si="151">IF(AR101=1,IF(OR(AS101&gt;einsigmaplus,AS101&lt;einsigmaminus),1,0),0)</f>
        <v>1</v>
      </c>
      <c r="CA101" s="96">
        <f t="shared" si="134"/>
        <v>1</v>
      </c>
      <c r="CB101" s="155">
        <f t="shared" si="136"/>
        <v>16.899999999999999</v>
      </c>
    </row>
    <row r="102" spans="1:80" s="115" customFormat="1" ht="12.75" x14ac:dyDescent="0.2">
      <c r="A102" s="93"/>
      <c r="B102" s="94">
        <v>98</v>
      </c>
      <c r="C102" s="106">
        <f t="shared" si="87"/>
        <v>20</v>
      </c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112">
        <f t="shared" si="120"/>
        <v>3.1000000000000014</v>
      </c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109">
        <v>98</v>
      </c>
      <c r="Z102" s="102">
        <f t="shared" si="137"/>
        <v>98</v>
      </c>
      <c r="AA102" s="113">
        <f t="shared" si="122"/>
        <v>20</v>
      </c>
      <c r="AB102" s="114">
        <f t="shared" ref="AB102:AH117" si="152">AB101</f>
        <v>18.159572809253756</v>
      </c>
      <c r="AC102" s="114">
        <f t="shared" si="152"/>
        <v>20.386581036900093</v>
      </c>
      <c r="AD102" s="114">
        <f t="shared" si="152"/>
        <v>17.046068695430588</v>
      </c>
      <c r="AE102" s="114">
        <f t="shared" si="152"/>
        <v>21.500085150723262</v>
      </c>
      <c r="AF102" s="114">
        <f t="shared" si="152"/>
        <v>15.932564581607419</v>
      </c>
      <c r="AG102" s="114">
        <f t="shared" si="152"/>
        <v>22.61358926454643</v>
      </c>
      <c r="AH102" s="114">
        <f t="shared" si="152"/>
        <v>19.273076923076925</v>
      </c>
      <c r="AI102" s="96">
        <f t="shared" ref="AI102:AI133" si="153">IF(C102&lt;&gt;"",N102,AI101)</f>
        <v>3.1000000000000014</v>
      </c>
      <c r="AJ102" s="103">
        <f t="shared" si="138"/>
        <v>1.1388349514563103</v>
      </c>
      <c r="AK102" s="103">
        <f t="shared" si="139"/>
        <v>3.7239902912621345</v>
      </c>
      <c r="AL102" s="103">
        <f t="shared" si="140"/>
        <v>2.8622718446601931</v>
      </c>
      <c r="AM102" s="103">
        <f t="shared" si="141"/>
        <v>2.0005533980582517</v>
      </c>
      <c r="AN102" s="103">
        <f t="shared" si="142"/>
        <v>22.302377893950709</v>
      </c>
      <c r="AO102" s="103">
        <f t="shared" si="143"/>
        <v>16.243775952203141</v>
      </c>
      <c r="AQ102" s="97"/>
      <c r="AR102" s="143">
        <f t="shared" si="144"/>
        <v>1</v>
      </c>
      <c r="AS102" s="96">
        <f t="shared" si="145"/>
        <v>20</v>
      </c>
      <c r="AT102" s="144">
        <f t="shared" ref="AT102:AT133" si="154">AI102</f>
        <v>3.1000000000000014</v>
      </c>
      <c r="AU102" s="143">
        <f t="shared" ref="AU102:AU133" si="155">IF(OR(AS102&gt;ObereKontrollgrenzeX,AS102&lt;UntereKontrollgrenzeX),1,0)</f>
        <v>0</v>
      </c>
      <c r="AV102" s="96" t="str">
        <f t="shared" ref="AV102:AV133" si="156">IF(AT102&gt;ObereKontrollgrenzeR,1,"")</f>
        <v/>
      </c>
      <c r="AW102" s="96" t="e">
        <f t="shared" si="121"/>
        <v>#N/A</v>
      </c>
      <c r="AX102" s="144" t="e">
        <f t="shared" ref="AX102:AX133" si="157">IF(AV102="",#N/A,AT102)</f>
        <v>#N/A</v>
      </c>
      <c r="AY102" s="160">
        <f t="shared" si="146"/>
        <v>1</v>
      </c>
      <c r="AZ102" s="96" t="str">
        <f t="shared" si="129"/>
        <v/>
      </c>
      <c r="BA102" s="143">
        <f t="shared" ref="BA102:BA133" si="158">IF(AR102=1,IF(AT102&gt;MittelwertderSpannweite,1,IF(AT102=MittelwertderSpannweite,0,-1)),0)</f>
        <v>1</v>
      </c>
      <c r="BB102" s="96" t="str">
        <f t="shared" si="130"/>
        <v/>
      </c>
      <c r="BC102" s="96" t="e">
        <f t="shared" ref="BC102:BC133" si="159">IF(SUM(AZ102:AZ110)&gt;0,AS102,#N/A)</f>
        <v>#N/A</v>
      </c>
      <c r="BD102" s="96" t="e">
        <f t="shared" ref="BD102:BD133" si="160">IF(SUM(BB102:BB110)&gt;0,AT102,#N/A)</f>
        <v>#N/A</v>
      </c>
      <c r="BE102" s="143">
        <f t="shared" ref="BE102:BE133" si="161">IF(AS102&gt;AS101,1,IF(AS102&lt;AS101,-1,0))</f>
        <v>1</v>
      </c>
      <c r="BF102" s="96">
        <f t="shared" si="127"/>
        <v>0</v>
      </c>
      <c r="BG102" s="148" t="e">
        <f t="shared" ref="BG102:BG133" si="162">IF(SUM(BF102:BF107)&gt;0,AS102,#N/A)</f>
        <v>#N/A</v>
      </c>
      <c r="BH102" s="143">
        <f t="shared" ref="BH102:BH133" si="163">IF(AT102&gt;AT101,1,IF(AT102&lt;AT101,-1,0))</f>
        <v>-1</v>
      </c>
      <c r="BI102" s="96">
        <f t="shared" si="128"/>
        <v>0</v>
      </c>
      <c r="BJ102" s="148" t="e">
        <f t="shared" ref="BJ102:BJ133" si="164">IF(SUM(BI102:BI107)&gt;0,AT102,#N/A)</f>
        <v>#N/A</v>
      </c>
      <c r="BK102" s="143">
        <f t="shared" ref="BK102:BK133" si="165">IF(AS102&gt;AS101,1,IF(AS102&lt;AS101,-1,0))</f>
        <v>1</v>
      </c>
      <c r="BL102" s="96">
        <f t="shared" si="131"/>
        <v>0</v>
      </c>
      <c r="BM102" s="148" t="e">
        <f t="shared" ref="BM102:BM133" si="166">IF(SUM(BL102:BL115)&gt;0,AS102,#N/A)</f>
        <v>#N/A</v>
      </c>
      <c r="BN102" s="143">
        <f t="shared" ref="BN102:BN133" si="167">IF(AT102&gt;AT101,1,IF(AT102&lt;AT101,-1,0))</f>
        <v>-1</v>
      </c>
      <c r="BO102" s="96">
        <f t="shared" si="132"/>
        <v>0</v>
      </c>
      <c r="BP102" s="148" t="e">
        <f>IF(SUM(BO102:BO115)&gt;0,#REF!,#N/A)</f>
        <v>#N/A</v>
      </c>
      <c r="BQ102" s="143">
        <f t="shared" si="147"/>
        <v>0</v>
      </c>
      <c r="BR102" s="96">
        <f t="shared" si="123"/>
        <v>0</v>
      </c>
      <c r="BS102" s="144" t="e">
        <f t="shared" si="124"/>
        <v>#N/A</v>
      </c>
      <c r="BT102" s="143">
        <f t="shared" si="148"/>
        <v>0</v>
      </c>
      <c r="BU102" s="96">
        <f t="shared" si="125"/>
        <v>0</v>
      </c>
      <c r="BV102" s="144" t="e">
        <f t="shared" si="126"/>
        <v>#N/A</v>
      </c>
      <c r="BW102" s="152">
        <f t="shared" si="149"/>
        <v>1</v>
      </c>
      <c r="BX102" s="96">
        <f t="shared" si="133"/>
        <v>0</v>
      </c>
      <c r="BY102" s="154" t="e">
        <f t="shared" si="150"/>
        <v>#N/A</v>
      </c>
      <c r="BZ102" s="152">
        <f t="shared" si="151"/>
        <v>0</v>
      </c>
      <c r="CA102" s="96">
        <f t="shared" si="134"/>
        <v>0</v>
      </c>
      <c r="CB102" s="155" t="e">
        <f t="shared" si="136"/>
        <v>#N/A</v>
      </c>
    </row>
    <row r="103" spans="1:80" s="115" customFormat="1" ht="12.75" x14ac:dyDescent="0.2">
      <c r="A103" s="93"/>
      <c r="B103" s="89">
        <v>99</v>
      </c>
      <c r="C103" s="106">
        <f t="shared" si="87"/>
        <v>22</v>
      </c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112">
        <f t="shared" si="120"/>
        <v>2</v>
      </c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109">
        <v>99</v>
      </c>
      <c r="Z103" s="102">
        <f t="shared" si="137"/>
        <v>99</v>
      </c>
      <c r="AA103" s="113">
        <f t="shared" si="122"/>
        <v>22</v>
      </c>
      <c r="AB103" s="114">
        <f t="shared" si="152"/>
        <v>18.159572809253756</v>
      </c>
      <c r="AC103" s="114">
        <f t="shared" si="152"/>
        <v>20.386581036900093</v>
      </c>
      <c r="AD103" s="114">
        <f t="shared" si="152"/>
        <v>17.046068695430588</v>
      </c>
      <c r="AE103" s="114">
        <f t="shared" si="152"/>
        <v>21.500085150723262</v>
      </c>
      <c r="AF103" s="114">
        <f t="shared" si="152"/>
        <v>15.932564581607419</v>
      </c>
      <c r="AG103" s="114">
        <f t="shared" si="152"/>
        <v>22.61358926454643</v>
      </c>
      <c r="AH103" s="114">
        <f t="shared" si="152"/>
        <v>19.273076923076925</v>
      </c>
      <c r="AI103" s="96">
        <f t="shared" si="153"/>
        <v>2</v>
      </c>
      <c r="AJ103" s="103">
        <f t="shared" si="138"/>
        <v>1.1388349514563103</v>
      </c>
      <c r="AK103" s="103">
        <f t="shared" si="139"/>
        <v>3.7239902912621345</v>
      </c>
      <c r="AL103" s="103">
        <f t="shared" si="140"/>
        <v>2.8622718446601931</v>
      </c>
      <c r="AM103" s="103">
        <f t="shared" si="141"/>
        <v>2.0005533980582517</v>
      </c>
      <c r="AN103" s="103">
        <f t="shared" si="142"/>
        <v>22.302377893950709</v>
      </c>
      <c r="AO103" s="103">
        <f t="shared" si="143"/>
        <v>16.243775952203141</v>
      </c>
      <c r="AQ103" s="97"/>
      <c r="AR103" s="143">
        <f t="shared" si="144"/>
        <v>1</v>
      </c>
      <c r="AS103" s="96">
        <f t="shared" si="145"/>
        <v>22</v>
      </c>
      <c r="AT103" s="144">
        <f t="shared" si="154"/>
        <v>2</v>
      </c>
      <c r="AU103" s="143">
        <f t="shared" si="155"/>
        <v>0</v>
      </c>
      <c r="AV103" s="96" t="str">
        <f t="shared" si="156"/>
        <v/>
      </c>
      <c r="AW103" s="96" t="e">
        <f t="shared" si="121"/>
        <v>#N/A</v>
      </c>
      <c r="AX103" s="144" t="e">
        <f t="shared" si="157"/>
        <v>#N/A</v>
      </c>
      <c r="AY103" s="160">
        <f t="shared" si="146"/>
        <v>1</v>
      </c>
      <c r="AZ103" s="96" t="str">
        <f t="shared" si="129"/>
        <v/>
      </c>
      <c r="BA103" s="143">
        <f t="shared" si="158"/>
        <v>1</v>
      </c>
      <c r="BB103" s="96" t="str">
        <f t="shared" si="130"/>
        <v/>
      </c>
      <c r="BC103" s="96" t="e">
        <f t="shared" si="159"/>
        <v>#N/A</v>
      </c>
      <c r="BD103" s="96" t="e">
        <f t="shared" si="160"/>
        <v>#N/A</v>
      </c>
      <c r="BE103" s="143">
        <f t="shared" si="161"/>
        <v>1</v>
      </c>
      <c r="BF103" s="96">
        <f t="shared" si="127"/>
        <v>0</v>
      </c>
      <c r="BG103" s="148" t="e">
        <f t="shared" si="162"/>
        <v>#N/A</v>
      </c>
      <c r="BH103" s="143">
        <f t="shared" si="163"/>
        <v>-1</v>
      </c>
      <c r="BI103" s="96">
        <f t="shared" si="128"/>
        <v>0</v>
      </c>
      <c r="BJ103" s="148" t="e">
        <f t="shared" si="164"/>
        <v>#N/A</v>
      </c>
      <c r="BK103" s="143">
        <f t="shared" si="165"/>
        <v>1</v>
      </c>
      <c r="BL103" s="96">
        <f t="shared" si="131"/>
        <v>0</v>
      </c>
      <c r="BM103" s="148" t="e">
        <f t="shared" si="166"/>
        <v>#N/A</v>
      </c>
      <c r="BN103" s="143">
        <f t="shared" si="167"/>
        <v>-1</v>
      </c>
      <c r="BO103" s="96">
        <f t="shared" si="132"/>
        <v>0</v>
      </c>
      <c r="BP103" s="148" t="e">
        <f>IF(SUM(BO103:BO116)&gt;0,#REF!,#N/A)</f>
        <v>#N/A</v>
      </c>
      <c r="BQ103" s="143">
        <f t="shared" si="147"/>
        <v>1</v>
      </c>
      <c r="BR103" s="96">
        <f t="shared" si="123"/>
        <v>0</v>
      </c>
      <c r="BS103" s="144" t="e">
        <f t="shared" si="124"/>
        <v>#N/A</v>
      </c>
      <c r="BT103" s="143">
        <f t="shared" si="148"/>
        <v>1</v>
      </c>
      <c r="BU103" s="96">
        <f t="shared" si="125"/>
        <v>0</v>
      </c>
      <c r="BV103" s="144" t="e">
        <f t="shared" si="126"/>
        <v>#N/A</v>
      </c>
      <c r="BW103" s="152">
        <f t="shared" si="149"/>
        <v>0</v>
      </c>
      <c r="BX103" s="96">
        <f t="shared" si="133"/>
        <v>0</v>
      </c>
      <c r="BY103" s="154" t="e">
        <f t="shared" si="150"/>
        <v>#N/A</v>
      </c>
      <c r="BZ103" s="152">
        <f t="shared" si="151"/>
        <v>1</v>
      </c>
      <c r="CA103" s="96">
        <f t="shared" si="134"/>
        <v>0</v>
      </c>
      <c r="CB103" s="155" t="e">
        <f t="shared" si="136"/>
        <v>#N/A</v>
      </c>
    </row>
    <row r="104" spans="1:80" s="115" customFormat="1" ht="12.75" x14ac:dyDescent="0.2">
      <c r="A104" s="93"/>
      <c r="B104" s="94">
        <v>100</v>
      </c>
      <c r="C104" s="106">
        <f>IF(F54="","",F54)</f>
        <v>19.3</v>
      </c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112">
        <f t="shared" si="120"/>
        <v>2.6999999999999993</v>
      </c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109">
        <v>100</v>
      </c>
      <c r="Z104" s="102">
        <f t="shared" si="137"/>
        <v>100</v>
      </c>
      <c r="AA104" s="113">
        <f t="shared" ref="AA104:AA135" si="168">IF(C104&lt;&gt;"",C104,AA103)</f>
        <v>19.3</v>
      </c>
      <c r="AB104" s="114">
        <f t="shared" si="152"/>
        <v>18.159572809253756</v>
      </c>
      <c r="AC104" s="114">
        <f t="shared" si="152"/>
        <v>20.386581036900093</v>
      </c>
      <c r="AD104" s="114">
        <f t="shared" si="152"/>
        <v>17.046068695430588</v>
      </c>
      <c r="AE104" s="114">
        <f t="shared" si="152"/>
        <v>21.500085150723262</v>
      </c>
      <c r="AF104" s="114">
        <f t="shared" si="152"/>
        <v>15.932564581607419</v>
      </c>
      <c r="AG104" s="114">
        <f t="shared" si="152"/>
        <v>22.61358926454643</v>
      </c>
      <c r="AH104" s="114">
        <f t="shared" si="152"/>
        <v>19.273076923076925</v>
      </c>
      <c r="AI104" s="96">
        <f t="shared" si="153"/>
        <v>2.6999999999999993</v>
      </c>
      <c r="AJ104" s="103">
        <f t="shared" si="138"/>
        <v>1.1388349514563103</v>
      </c>
      <c r="AK104" s="103">
        <f t="shared" si="139"/>
        <v>3.7239902912621345</v>
      </c>
      <c r="AL104" s="103">
        <f t="shared" si="140"/>
        <v>2.8622718446601931</v>
      </c>
      <c r="AM104" s="103">
        <f t="shared" si="141"/>
        <v>2.0005533980582517</v>
      </c>
      <c r="AN104" s="103">
        <f t="shared" si="142"/>
        <v>22.302377893950709</v>
      </c>
      <c r="AO104" s="103">
        <f t="shared" si="143"/>
        <v>16.243775952203141</v>
      </c>
      <c r="AQ104" s="97"/>
      <c r="AR104" s="143">
        <f t="shared" si="144"/>
        <v>1</v>
      </c>
      <c r="AS104" s="96">
        <f t="shared" si="145"/>
        <v>19.3</v>
      </c>
      <c r="AT104" s="144">
        <f t="shared" si="154"/>
        <v>2.6999999999999993</v>
      </c>
      <c r="AU104" s="143">
        <f t="shared" si="155"/>
        <v>0</v>
      </c>
      <c r="AV104" s="96" t="str">
        <f t="shared" si="156"/>
        <v/>
      </c>
      <c r="AW104" s="96" t="e">
        <f t="shared" si="121"/>
        <v>#N/A</v>
      </c>
      <c r="AX104" s="144" t="e">
        <f t="shared" si="157"/>
        <v>#N/A</v>
      </c>
      <c r="AY104" s="160">
        <f t="shared" si="146"/>
        <v>1</v>
      </c>
      <c r="AZ104" s="96" t="str">
        <f t="shared" si="129"/>
        <v/>
      </c>
      <c r="BA104" s="143">
        <f t="shared" si="158"/>
        <v>1</v>
      </c>
      <c r="BB104" s="96" t="str">
        <f t="shared" si="130"/>
        <v/>
      </c>
      <c r="BC104" s="96" t="e">
        <f t="shared" si="159"/>
        <v>#N/A</v>
      </c>
      <c r="BD104" s="96" t="e">
        <f t="shared" si="160"/>
        <v>#N/A</v>
      </c>
      <c r="BE104" s="143">
        <f t="shared" si="161"/>
        <v>-1</v>
      </c>
      <c r="BF104" s="96">
        <f t="shared" si="127"/>
        <v>0</v>
      </c>
      <c r="BG104" s="148" t="e">
        <f t="shared" si="162"/>
        <v>#N/A</v>
      </c>
      <c r="BH104" s="143">
        <f t="shared" si="163"/>
        <v>1</v>
      </c>
      <c r="BI104" s="96">
        <f t="shared" si="128"/>
        <v>0</v>
      </c>
      <c r="BJ104" s="148" t="e">
        <f t="shared" si="164"/>
        <v>#N/A</v>
      </c>
      <c r="BK104" s="143">
        <f t="shared" si="165"/>
        <v>-1</v>
      </c>
      <c r="BL104" s="96">
        <f t="shared" si="131"/>
        <v>0</v>
      </c>
      <c r="BM104" s="148" t="e">
        <f t="shared" si="166"/>
        <v>#N/A</v>
      </c>
      <c r="BN104" s="143">
        <f t="shared" si="167"/>
        <v>1</v>
      </c>
      <c r="BO104" s="96">
        <f t="shared" si="132"/>
        <v>0</v>
      </c>
      <c r="BP104" s="148" t="e">
        <f>IF(SUM(BO104:BO117)&gt;0,#REF!,#N/A)</f>
        <v>#N/A</v>
      </c>
      <c r="BQ104" s="143">
        <f t="shared" si="147"/>
        <v>0</v>
      </c>
      <c r="BR104" s="96">
        <f t="shared" si="123"/>
        <v>0</v>
      </c>
      <c r="BS104" s="144" t="e">
        <f t="shared" si="124"/>
        <v>#N/A</v>
      </c>
      <c r="BT104" s="143">
        <f t="shared" si="148"/>
        <v>0</v>
      </c>
      <c r="BU104" s="96">
        <f t="shared" si="125"/>
        <v>0</v>
      </c>
      <c r="BV104" s="144" t="e">
        <f t="shared" si="126"/>
        <v>#N/A</v>
      </c>
      <c r="BW104" s="152">
        <f t="shared" si="149"/>
        <v>1</v>
      </c>
      <c r="BX104" s="96">
        <f t="shared" si="133"/>
        <v>0</v>
      </c>
      <c r="BY104" s="154" t="e">
        <f t="shared" si="150"/>
        <v>#N/A</v>
      </c>
      <c r="BZ104" s="152">
        <f t="shared" si="151"/>
        <v>0</v>
      </c>
      <c r="CA104" s="96">
        <f t="shared" si="134"/>
        <v>0</v>
      </c>
      <c r="CB104" s="155" t="e">
        <f t="shared" si="136"/>
        <v>#N/A</v>
      </c>
    </row>
    <row r="105" spans="1:80" s="115" customFormat="1" ht="12.75" x14ac:dyDescent="0.2">
      <c r="A105" s="93"/>
      <c r="B105" s="89">
        <v>101</v>
      </c>
      <c r="C105" s="106">
        <f t="shared" ref="C105:C154" si="169">IF(I5="","",I5)</f>
        <v>16.899999999999999</v>
      </c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112">
        <f t="shared" si="120"/>
        <v>2.4000000000000021</v>
      </c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109">
        <v>101</v>
      </c>
      <c r="Z105" s="102">
        <f t="shared" si="137"/>
        <v>101</v>
      </c>
      <c r="AA105" s="113">
        <f t="shared" si="168"/>
        <v>16.899999999999999</v>
      </c>
      <c r="AB105" s="114">
        <f t="shared" si="152"/>
        <v>18.159572809253756</v>
      </c>
      <c r="AC105" s="114">
        <f t="shared" si="152"/>
        <v>20.386581036900093</v>
      </c>
      <c r="AD105" s="114">
        <f t="shared" si="152"/>
        <v>17.046068695430588</v>
      </c>
      <c r="AE105" s="114">
        <f t="shared" si="152"/>
        <v>21.500085150723262</v>
      </c>
      <c r="AF105" s="114">
        <f t="shared" si="152"/>
        <v>15.932564581607419</v>
      </c>
      <c r="AG105" s="114">
        <f t="shared" si="152"/>
        <v>22.61358926454643</v>
      </c>
      <c r="AH105" s="114">
        <f t="shared" si="152"/>
        <v>19.273076923076925</v>
      </c>
      <c r="AI105" s="96">
        <f t="shared" si="153"/>
        <v>2.4000000000000021</v>
      </c>
      <c r="AJ105" s="103">
        <f t="shared" si="138"/>
        <v>1.1388349514563103</v>
      </c>
      <c r="AK105" s="103">
        <f t="shared" si="139"/>
        <v>3.7239902912621345</v>
      </c>
      <c r="AL105" s="103">
        <f t="shared" si="140"/>
        <v>2.8622718446601931</v>
      </c>
      <c r="AM105" s="103">
        <f t="shared" si="141"/>
        <v>2.0005533980582517</v>
      </c>
      <c r="AN105" s="103">
        <f t="shared" si="142"/>
        <v>22.302377893950709</v>
      </c>
      <c r="AO105" s="103">
        <f t="shared" si="143"/>
        <v>16.243775952203141</v>
      </c>
      <c r="AQ105" s="97"/>
      <c r="AR105" s="143">
        <f t="shared" si="144"/>
        <v>1</v>
      </c>
      <c r="AS105" s="96">
        <f t="shared" si="145"/>
        <v>16.899999999999999</v>
      </c>
      <c r="AT105" s="144">
        <f t="shared" si="154"/>
        <v>2.4000000000000021</v>
      </c>
      <c r="AU105" s="143">
        <f t="shared" si="155"/>
        <v>0</v>
      </c>
      <c r="AV105" s="96" t="str">
        <f t="shared" si="156"/>
        <v/>
      </c>
      <c r="AW105" s="96" t="e">
        <f t="shared" si="121"/>
        <v>#N/A</v>
      </c>
      <c r="AX105" s="144" t="e">
        <f t="shared" si="157"/>
        <v>#N/A</v>
      </c>
      <c r="AY105" s="160">
        <f t="shared" si="146"/>
        <v>-1</v>
      </c>
      <c r="AZ105" s="96" t="str">
        <f t="shared" si="129"/>
        <v/>
      </c>
      <c r="BA105" s="143">
        <f t="shared" si="158"/>
        <v>1</v>
      </c>
      <c r="BB105" s="96" t="str">
        <f t="shared" si="130"/>
        <v/>
      </c>
      <c r="BC105" s="96" t="e">
        <f t="shared" si="159"/>
        <v>#N/A</v>
      </c>
      <c r="BD105" s="96" t="e">
        <f t="shared" si="160"/>
        <v>#N/A</v>
      </c>
      <c r="BE105" s="143">
        <f t="shared" si="161"/>
        <v>-1</v>
      </c>
      <c r="BF105" s="96">
        <f t="shared" si="127"/>
        <v>0</v>
      </c>
      <c r="BG105" s="148" t="e">
        <f t="shared" si="162"/>
        <v>#N/A</v>
      </c>
      <c r="BH105" s="143">
        <f t="shared" si="163"/>
        <v>-1</v>
      </c>
      <c r="BI105" s="96">
        <f t="shared" si="128"/>
        <v>0</v>
      </c>
      <c r="BJ105" s="148" t="e">
        <f t="shared" si="164"/>
        <v>#N/A</v>
      </c>
      <c r="BK105" s="143">
        <f t="shared" si="165"/>
        <v>-1</v>
      </c>
      <c r="BL105" s="96">
        <f t="shared" si="131"/>
        <v>0</v>
      </c>
      <c r="BM105" s="148" t="e">
        <f t="shared" si="166"/>
        <v>#N/A</v>
      </c>
      <c r="BN105" s="143">
        <f t="shared" si="167"/>
        <v>-1</v>
      </c>
      <c r="BO105" s="96">
        <f t="shared" si="132"/>
        <v>0</v>
      </c>
      <c r="BP105" s="148" t="e">
        <f>IF(SUM(BO105:BO118)&gt;0,#REF!,#N/A)</f>
        <v>#N/A</v>
      </c>
      <c r="BQ105" s="143">
        <f t="shared" si="147"/>
        <v>-1</v>
      </c>
      <c r="BR105" s="96">
        <f t="shared" si="123"/>
        <v>0</v>
      </c>
      <c r="BS105" s="144" t="e">
        <f t="shared" si="124"/>
        <v>#N/A</v>
      </c>
      <c r="BT105" s="143">
        <f t="shared" si="148"/>
        <v>-1</v>
      </c>
      <c r="BU105" s="96">
        <f t="shared" si="125"/>
        <v>0</v>
      </c>
      <c r="BV105" s="144" t="e">
        <f t="shared" si="126"/>
        <v>#N/A</v>
      </c>
      <c r="BW105" s="152">
        <f t="shared" si="149"/>
        <v>0</v>
      </c>
      <c r="BX105" s="96">
        <f t="shared" si="133"/>
        <v>0</v>
      </c>
      <c r="BY105" s="154" t="e">
        <f t="shared" si="150"/>
        <v>#N/A</v>
      </c>
      <c r="BZ105" s="152">
        <f t="shared" si="151"/>
        <v>1</v>
      </c>
      <c r="CA105" s="96">
        <f t="shared" si="134"/>
        <v>0</v>
      </c>
      <c r="CB105" s="155" t="e">
        <f t="shared" si="136"/>
        <v>#N/A</v>
      </c>
    </row>
    <row r="106" spans="1:80" s="115" customFormat="1" ht="12.75" x14ac:dyDescent="0.2">
      <c r="A106" s="93"/>
      <c r="B106" s="94">
        <v>102</v>
      </c>
      <c r="C106" s="106">
        <f>IF(I6="","",I6)</f>
        <v>19.399999999999999</v>
      </c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112">
        <f t="shared" si="120"/>
        <v>2.5</v>
      </c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109">
        <v>102</v>
      </c>
      <c r="Z106" s="102">
        <f t="shared" si="137"/>
        <v>102</v>
      </c>
      <c r="AA106" s="113">
        <f t="shared" si="168"/>
        <v>19.399999999999999</v>
      </c>
      <c r="AB106" s="114">
        <f t="shared" si="152"/>
        <v>18.159572809253756</v>
      </c>
      <c r="AC106" s="114">
        <f t="shared" si="152"/>
        <v>20.386581036900093</v>
      </c>
      <c r="AD106" s="114">
        <f t="shared" si="152"/>
        <v>17.046068695430588</v>
      </c>
      <c r="AE106" s="114">
        <f t="shared" si="152"/>
        <v>21.500085150723262</v>
      </c>
      <c r="AF106" s="114">
        <f t="shared" si="152"/>
        <v>15.932564581607419</v>
      </c>
      <c r="AG106" s="114">
        <f t="shared" si="152"/>
        <v>22.61358926454643</v>
      </c>
      <c r="AH106" s="114">
        <f t="shared" si="152"/>
        <v>19.273076923076925</v>
      </c>
      <c r="AI106" s="96">
        <f t="shared" si="153"/>
        <v>2.5</v>
      </c>
      <c r="AJ106" s="103">
        <f t="shared" si="138"/>
        <v>1.1388349514563103</v>
      </c>
      <c r="AK106" s="103">
        <f t="shared" si="139"/>
        <v>3.7239902912621345</v>
      </c>
      <c r="AL106" s="103">
        <f t="shared" si="140"/>
        <v>2.8622718446601931</v>
      </c>
      <c r="AM106" s="103">
        <f t="shared" si="141"/>
        <v>2.0005533980582517</v>
      </c>
      <c r="AN106" s="103">
        <f t="shared" si="142"/>
        <v>22.302377893950709</v>
      </c>
      <c r="AO106" s="103">
        <f t="shared" si="143"/>
        <v>16.243775952203141</v>
      </c>
      <c r="AQ106" s="97"/>
      <c r="AR106" s="143">
        <f t="shared" si="144"/>
        <v>1</v>
      </c>
      <c r="AS106" s="96">
        <f t="shared" si="145"/>
        <v>19.399999999999999</v>
      </c>
      <c r="AT106" s="144">
        <f t="shared" si="154"/>
        <v>2.5</v>
      </c>
      <c r="AU106" s="143">
        <f t="shared" si="155"/>
        <v>0</v>
      </c>
      <c r="AV106" s="96" t="str">
        <f t="shared" si="156"/>
        <v/>
      </c>
      <c r="AW106" s="96" t="e">
        <f t="shared" si="121"/>
        <v>#N/A</v>
      </c>
      <c r="AX106" s="144" t="e">
        <f t="shared" si="157"/>
        <v>#N/A</v>
      </c>
      <c r="AY106" s="160">
        <f t="shared" si="146"/>
        <v>1</v>
      </c>
      <c r="AZ106" s="96" t="str">
        <f t="shared" si="129"/>
        <v/>
      </c>
      <c r="BA106" s="143">
        <f t="shared" si="158"/>
        <v>1</v>
      </c>
      <c r="BB106" s="96" t="str">
        <f t="shared" si="130"/>
        <v/>
      </c>
      <c r="BC106" s="96" t="e">
        <f t="shared" si="159"/>
        <v>#N/A</v>
      </c>
      <c r="BD106" s="96" t="e">
        <f t="shared" si="160"/>
        <v>#N/A</v>
      </c>
      <c r="BE106" s="143">
        <f t="shared" si="161"/>
        <v>1</v>
      </c>
      <c r="BF106" s="96">
        <f t="shared" si="127"/>
        <v>0</v>
      </c>
      <c r="BG106" s="148" t="e">
        <f t="shared" si="162"/>
        <v>#N/A</v>
      </c>
      <c r="BH106" s="143">
        <f t="shared" si="163"/>
        <v>1</v>
      </c>
      <c r="BI106" s="96">
        <f t="shared" si="128"/>
        <v>0</v>
      </c>
      <c r="BJ106" s="148" t="e">
        <f t="shared" si="164"/>
        <v>#N/A</v>
      </c>
      <c r="BK106" s="143">
        <f t="shared" si="165"/>
        <v>1</v>
      </c>
      <c r="BL106" s="96">
        <f t="shared" si="131"/>
        <v>0</v>
      </c>
      <c r="BM106" s="148" t="e">
        <f t="shared" si="166"/>
        <v>#N/A</v>
      </c>
      <c r="BN106" s="143">
        <f t="shared" si="167"/>
        <v>1</v>
      </c>
      <c r="BO106" s="96">
        <f t="shared" si="132"/>
        <v>0</v>
      </c>
      <c r="BP106" s="148" t="e">
        <f>IF(SUM(BO106:BO119)&gt;0,#REF!,#N/A)</f>
        <v>#N/A</v>
      </c>
      <c r="BQ106" s="143">
        <f t="shared" si="147"/>
        <v>0</v>
      </c>
      <c r="BR106" s="96">
        <f t="shared" si="123"/>
        <v>0</v>
      </c>
      <c r="BS106" s="144" t="e">
        <f t="shared" si="124"/>
        <v>#N/A</v>
      </c>
      <c r="BT106" s="143">
        <f t="shared" si="148"/>
        <v>0</v>
      </c>
      <c r="BU106" s="96">
        <f t="shared" si="125"/>
        <v>0</v>
      </c>
      <c r="BV106" s="144" t="e">
        <f t="shared" ref="BV106:BV137" si="170">IF(AND(BT106&lt;&gt;0,SUM(BU106:BU110)&gt;0),AS106,#N/A)</f>
        <v>#N/A</v>
      </c>
      <c r="BW106" s="152">
        <f t="shared" si="149"/>
        <v>1</v>
      </c>
      <c r="BX106" s="96">
        <f t="shared" si="133"/>
        <v>0</v>
      </c>
      <c r="BY106" s="154" t="e">
        <f t="shared" si="150"/>
        <v>#N/A</v>
      </c>
      <c r="BZ106" s="152">
        <f t="shared" si="151"/>
        <v>0</v>
      </c>
      <c r="CA106" s="96">
        <f t="shared" si="134"/>
        <v>0</v>
      </c>
      <c r="CB106" s="155" t="e">
        <f t="shared" si="136"/>
        <v>#N/A</v>
      </c>
    </row>
    <row r="107" spans="1:80" s="115" customFormat="1" ht="12.75" x14ac:dyDescent="0.2">
      <c r="A107" s="93"/>
      <c r="B107" s="89">
        <v>103</v>
      </c>
      <c r="C107" s="106">
        <f t="shared" si="169"/>
        <v>19</v>
      </c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112">
        <f t="shared" si="120"/>
        <v>0.39999999999999858</v>
      </c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109">
        <v>103</v>
      </c>
      <c r="Z107" s="102">
        <f t="shared" si="137"/>
        <v>103</v>
      </c>
      <c r="AA107" s="113">
        <f t="shared" si="168"/>
        <v>19</v>
      </c>
      <c r="AB107" s="114">
        <f t="shared" si="152"/>
        <v>18.159572809253756</v>
      </c>
      <c r="AC107" s="114">
        <f t="shared" si="152"/>
        <v>20.386581036900093</v>
      </c>
      <c r="AD107" s="114">
        <f t="shared" si="152"/>
        <v>17.046068695430588</v>
      </c>
      <c r="AE107" s="114">
        <f t="shared" si="152"/>
        <v>21.500085150723262</v>
      </c>
      <c r="AF107" s="114">
        <f t="shared" si="152"/>
        <v>15.932564581607419</v>
      </c>
      <c r="AG107" s="114">
        <f t="shared" si="152"/>
        <v>22.61358926454643</v>
      </c>
      <c r="AH107" s="114">
        <f t="shared" si="152"/>
        <v>19.273076923076925</v>
      </c>
      <c r="AI107" s="96">
        <f t="shared" si="153"/>
        <v>0.39999999999999858</v>
      </c>
      <c r="AJ107" s="103">
        <f t="shared" si="138"/>
        <v>1.1388349514563103</v>
      </c>
      <c r="AK107" s="103">
        <f t="shared" si="139"/>
        <v>3.7239902912621345</v>
      </c>
      <c r="AL107" s="103">
        <f t="shared" si="140"/>
        <v>2.8622718446601931</v>
      </c>
      <c r="AM107" s="103">
        <f t="shared" si="141"/>
        <v>2.0005533980582517</v>
      </c>
      <c r="AN107" s="103">
        <f t="shared" si="142"/>
        <v>22.302377893950709</v>
      </c>
      <c r="AO107" s="103">
        <f t="shared" si="143"/>
        <v>16.243775952203141</v>
      </c>
      <c r="AQ107" s="97"/>
      <c r="AR107" s="143">
        <f t="shared" si="144"/>
        <v>1</v>
      </c>
      <c r="AS107" s="96">
        <f t="shared" si="145"/>
        <v>19</v>
      </c>
      <c r="AT107" s="144">
        <f t="shared" si="154"/>
        <v>0.39999999999999858</v>
      </c>
      <c r="AU107" s="143">
        <f t="shared" si="155"/>
        <v>0</v>
      </c>
      <c r="AV107" s="96" t="str">
        <f t="shared" si="156"/>
        <v/>
      </c>
      <c r="AW107" s="96" t="e">
        <f t="shared" si="121"/>
        <v>#N/A</v>
      </c>
      <c r="AX107" s="144" t="e">
        <f t="shared" si="157"/>
        <v>#N/A</v>
      </c>
      <c r="AY107" s="160">
        <f t="shared" si="146"/>
        <v>-1</v>
      </c>
      <c r="AZ107" s="96" t="str">
        <f t="shared" si="129"/>
        <v/>
      </c>
      <c r="BA107" s="143">
        <f t="shared" si="158"/>
        <v>-1</v>
      </c>
      <c r="BB107" s="96" t="str">
        <f t="shared" si="130"/>
        <v/>
      </c>
      <c r="BC107" s="96" t="e">
        <f t="shared" si="159"/>
        <v>#N/A</v>
      </c>
      <c r="BD107" s="96" t="e">
        <f t="shared" si="160"/>
        <v>#N/A</v>
      </c>
      <c r="BE107" s="143">
        <f t="shared" si="161"/>
        <v>-1</v>
      </c>
      <c r="BF107" s="96">
        <f t="shared" si="127"/>
        <v>0</v>
      </c>
      <c r="BG107" s="148" t="e">
        <f t="shared" si="162"/>
        <v>#N/A</v>
      </c>
      <c r="BH107" s="143">
        <f t="shared" si="163"/>
        <v>-1</v>
      </c>
      <c r="BI107" s="96">
        <f t="shared" si="128"/>
        <v>0</v>
      </c>
      <c r="BJ107" s="148" t="e">
        <f t="shared" si="164"/>
        <v>#N/A</v>
      </c>
      <c r="BK107" s="143">
        <f t="shared" si="165"/>
        <v>-1</v>
      </c>
      <c r="BL107" s="96">
        <f t="shared" si="131"/>
        <v>0</v>
      </c>
      <c r="BM107" s="148" t="e">
        <f t="shared" si="166"/>
        <v>#N/A</v>
      </c>
      <c r="BN107" s="143">
        <f t="shared" si="167"/>
        <v>-1</v>
      </c>
      <c r="BO107" s="96">
        <f t="shared" si="132"/>
        <v>0</v>
      </c>
      <c r="BP107" s="148" t="e">
        <f>IF(SUM(BO107:BO120)&gt;0,#REF!,#N/A)</f>
        <v>#N/A</v>
      </c>
      <c r="BQ107" s="143">
        <f t="shared" si="147"/>
        <v>0</v>
      </c>
      <c r="BR107" s="96">
        <f t="shared" si="123"/>
        <v>0</v>
      </c>
      <c r="BS107" s="144" t="e">
        <f t="shared" si="124"/>
        <v>#N/A</v>
      </c>
      <c r="BT107" s="143">
        <f t="shared" si="148"/>
        <v>0</v>
      </c>
      <c r="BU107" s="96">
        <f t="shared" si="125"/>
        <v>0</v>
      </c>
      <c r="BV107" s="144" t="e">
        <f t="shared" si="170"/>
        <v>#N/A</v>
      </c>
      <c r="BW107" s="152">
        <f t="shared" si="149"/>
        <v>1</v>
      </c>
      <c r="BX107" s="96">
        <f t="shared" si="133"/>
        <v>0</v>
      </c>
      <c r="BY107" s="154" t="e">
        <f t="shared" si="150"/>
        <v>#N/A</v>
      </c>
      <c r="BZ107" s="152">
        <f t="shared" si="151"/>
        <v>0</v>
      </c>
      <c r="CA107" s="96">
        <f t="shared" si="134"/>
        <v>0</v>
      </c>
      <c r="CB107" s="155" t="e">
        <f t="shared" si="136"/>
        <v>#N/A</v>
      </c>
    </row>
    <row r="108" spans="1:80" s="115" customFormat="1" ht="12.75" x14ac:dyDescent="0.2">
      <c r="A108" s="93"/>
      <c r="B108" s="94">
        <v>104</v>
      </c>
      <c r="C108" s="106">
        <f t="shared" si="169"/>
        <v>19.100000000000001</v>
      </c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112">
        <f t="shared" si="120"/>
        <v>0.10000000000000142</v>
      </c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109">
        <v>104</v>
      </c>
      <c r="Z108" s="102">
        <f t="shared" si="137"/>
        <v>104</v>
      </c>
      <c r="AA108" s="113">
        <f t="shared" si="168"/>
        <v>19.100000000000001</v>
      </c>
      <c r="AB108" s="114">
        <f t="shared" si="152"/>
        <v>18.159572809253756</v>
      </c>
      <c r="AC108" s="114">
        <f t="shared" si="152"/>
        <v>20.386581036900093</v>
      </c>
      <c r="AD108" s="114">
        <f t="shared" si="152"/>
        <v>17.046068695430588</v>
      </c>
      <c r="AE108" s="114">
        <f t="shared" si="152"/>
        <v>21.500085150723262</v>
      </c>
      <c r="AF108" s="114">
        <f t="shared" si="152"/>
        <v>15.932564581607419</v>
      </c>
      <c r="AG108" s="114">
        <f t="shared" si="152"/>
        <v>22.61358926454643</v>
      </c>
      <c r="AH108" s="114">
        <f t="shared" si="152"/>
        <v>19.273076923076925</v>
      </c>
      <c r="AI108" s="96">
        <f t="shared" si="153"/>
        <v>0.10000000000000142</v>
      </c>
      <c r="AJ108" s="103">
        <f t="shared" si="138"/>
        <v>1.1388349514563103</v>
      </c>
      <c r="AK108" s="103">
        <f t="shared" si="139"/>
        <v>3.7239902912621345</v>
      </c>
      <c r="AL108" s="103">
        <f t="shared" si="140"/>
        <v>2.8622718446601931</v>
      </c>
      <c r="AM108" s="103">
        <f t="shared" si="141"/>
        <v>2.0005533980582517</v>
      </c>
      <c r="AN108" s="103">
        <f t="shared" si="142"/>
        <v>22.302377893950709</v>
      </c>
      <c r="AO108" s="103">
        <f t="shared" si="143"/>
        <v>16.243775952203141</v>
      </c>
      <c r="AQ108" s="97"/>
      <c r="AR108" s="143">
        <f t="shared" si="144"/>
        <v>1</v>
      </c>
      <c r="AS108" s="96">
        <f t="shared" si="145"/>
        <v>19.100000000000001</v>
      </c>
      <c r="AT108" s="144">
        <f t="shared" si="154"/>
        <v>0.10000000000000142</v>
      </c>
      <c r="AU108" s="143">
        <f t="shared" si="155"/>
        <v>0</v>
      </c>
      <c r="AV108" s="96" t="str">
        <f t="shared" si="156"/>
        <v/>
      </c>
      <c r="AW108" s="96" t="e">
        <f t="shared" si="121"/>
        <v>#N/A</v>
      </c>
      <c r="AX108" s="144" t="e">
        <f t="shared" si="157"/>
        <v>#N/A</v>
      </c>
      <c r="AY108" s="160">
        <f t="shared" si="146"/>
        <v>-1</v>
      </c>
      <c r="AZ108" s="96" t="str">
        <f t="shared" si="129"/>
        <v/>
      </c>
      <c r="BA108" s="143">
        <f t="shared" si="158"/>
        <v>-1</v>
      </c>
      <c r="BB108" s="96" t="str">
        <f t="shared" si="130"/>
        <v/>
      </c>
      <c r="BC108" s="96" t="e">
        <f t="shared" si="159"/>
        <v>#N/A</v>
      </c>
      <c r="BD108" s="96" t="e">
        <f t="shared" si="160"/>
        <v>#N/A</v>
      </c>
      <c r="BE108" s="143">
        <f t="shared" si="161"/>
        <v>1</v>
      </c>
      <c r="BF108" s="96">
        <f t="shared" si="127"/>
        <v>0</v>
      </c>
      <c r="BG108" s="148" t="e">
        <f t="shared" si="162"/>
        <v>#N/A</v>
      </c>
      <c r="BH108" s="143">
        <f t="shared" si="163"/>
        <v>-1</v>
      </c>
      <c r="BI108" s="96">
        <f t="shared" si="128"/>
        <v>0</v>
      </c>
      <c r="BJ108" s="148" t="e">
        <f t="shared" si="164"/>
        <v>#N/A</v>
      </c>
      <c r="BK108" s="143">
        <f t="shared" si="165"/>
        <v>1</v>
      </c>
      <c r="BL108" s="96">
        <f t="shared" si="131"/>
        <v>0</v>
      </c>
      <c r="BM108" s="148" t="e">
        <f t="shared" si="166"/>
        <v>#N/A</v>
      </c>
      <c r="BN108" s="143">
        <f t="shared" si="167"/>
        <v>-1</v>
      </c>
      <c r="BO108" s="96">
        <f t="shared" si="132"/>
        <v>0</v>
      </c>
      <c r="BP108" s="148" t="e">
        <f>IF(SUM(BO108:BO121)&gt;0,#REF!,#N/A)</f>
        <v>#N/A</v>
      </c>
      <c r="BQ108" s="143">
        <f t="shared" si="147"/>
        <v>0</v>
      </c>
      <c r="BR108" s="96">
        <f t="shared" si="123"/>
        <v>0</v>
      </c>
      <c r="BS108" s="144" t="e">
        <f t="shared" si="124"/>
        <v>#N/A</v>
      </c>
      <c r="BT108" s="143">
        <f t="shared" si="148"/>
        <v>0</v>
      </c>
      <c r="BU108" s="96">
        <f t="shared" si="125"/>
        <v>0</v>
      </c>
      <c r="BV108" s="144" t="e">
        <f t="shared" si="170"/>
        <v>#N/A</v>
      </c>
      <c r="BW108" s="152">
        <f t="shared" si="149"/>
        <v>1</v>
      </c>
      <c r="BX108" s="96">
        <f t="shared" si="133"/>
        <v>0</v>
      </c>
      <c r="BY108" s="154" t="e">
        <f t="shared" si="150"/>
        <v>#N/A</v>
      </c>
      <c r="BZ108" s="152">
        <f t="shared" si="151"/>
        <v>0</v>
      </c>
      <c r="CA108" s="96">
        <f t="shared" si="134"/>
        <v>0</v>
      </c>
      <c r="CB108" s="155" t="e">
        <f t="shared" si="136"/>
        <v>#N/A</v>
      </c>
    </row>
    <row r="109" spans="1:80" s="115" customFormat="1" ht="12.75" x14ac:dyDescent="0.2">
      <c r="A109" s="93"/>
      <c r="B109" s="89">
        <v>105</v>
      </c>
      <c r="C109" s="106" t="str">
        <f t="shared" si="169"/>
        <v/>
      </c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112" t="str">
        <f t="shared" si="120"/>
        <v/>
      </c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109">
        <v>105</v>
      </c>
      <c r="Z109" s="102">
        <f t="shared" si="137"/>
        <v>104</v>
      </c>
      <c r="AA109" s="113">
        <f t="shared" si="168"/>
        <v>19.100000000000001</v>
      </c>
      <c r="AB109" s="114">
        <f t="shared" si="152"/>
        <v>18.159572809253756</v>
      </c>
      <c r="AC109" s="114">
        <f t="shared" si="152"/>
        <v>20.386581036900093</v>
      </c>
      <c r="AD109" s="114">
        <f t="shared" si="152"/>
        <v>17.046068695430588</v>
      </c>
      <c r="AE109" s="114">
        <f t="shared" si="152"/>
        <v>21.500085150723262</v>
      </c>
      <c r="AF109" s="114">
        <f t="shared" si="152"/>
        <v>15.932564581607419</v>
      </c>
      <c r="AG109" s="114">
        <f t="shared" si="152"/>
        <v>22.61358926454643</v>
      </c>
      <c r="AH109" s="114">
        <f t="shared" si="152"/>
        <v>19.273076923076925</v>
      </c>
      <c r="AI109" s="96">
        <f t="shared" si="153"/>
        <v>0.10000000000000142</v>
      </c>
      <c r="AJ109" s="103">
        <f t="shared" si="138"/>
        <v>1.1388349514563103</v>
      </c>
      <c r="AK109" s="103">
        <f t="shared" si="139"/>
        <v>3.7239902912621345</v>
      </c>
      <c r="AL109" s="103">
        <f t="shared" si="140"/>
        <v>2.8622718446601931</v>
      </c>
      <c r="AM109" s="103">
        <f t="shared" si="141"/>
        <v>2.0005533980582517</v>
      </c>
      <c r="AN109" s="103">
        <f t="shared" si="142"/>
        <v>22.302377893950709</v>
      </c>
      <c r="AO109" s="103">
        <f t="shared" si="143"/>
        <v>16.243775952203141</v>
      </c>
      <c r="AQ109" s="97"/>
      <c r="AR109" s="143">
        <f t="shared" si="144"/>
        <v>0</v>
      </c>
      <c r="AS109" s="96">
        <f t="shared" si="145"/>
        <v>19.100000000000001</v>
      </c>
      <c r="AT109" s="144">
        <f t="shared" si="154"/>
        <v>0.10000000000000142</v>
      </c>
      <c r="AU109" s="143">
        <f t="shared" si="155"/>
        <v>0</v>
      </c>
      <c r="AV109" s="96" t="str">
        <f t="shared" si="156"/>
        <v/>
      </c>
      <c r="AW109" s="96" t="e">
        <f t="shared" si="121"/>
        <v>#N/A</v>
      </c>
      <c r="AX109" s="144" t="e">
        <f t="shared" si="157"/>
        <v>#N/A</v>
      </c>
      <c r="AY109" s="160">
        <f t="shared" si="146"/>
        <v>0</v>
      </c>
      <c r="AZ109" s="96" t="str">
        <f t="shared" si="129"/>
        <v/>
      </c>
      <c r="BA109" s="143">
        <f t="shared" si="158"/>
        <v>0</v>
      </c>
      <c r="BB109" s="96" t="str">
        <f t="shared" si="130"/>
        <v/>
      </c>
      <c r="BC109" s="96" t="e">
        <f t="shared" si="159"/>
        <v>#N/A</v>
      </c>
      <c r="BD109" s="96" t="e">
        <f t="shared" si="160"/>
        <v>#N/A</v>
      </c>
      <c r="BE109" s="143">
        <f t="shared" si="161"/>
        <v>0</v>
      </c>
      <c r="BF109" s="96">
        <f t="shared" si="127"/>
        <v>0</v>
      </c>
      <c r="BG109" s="148" t="e">
        <f t="shared" si="162"/>
        <v>#N/A</v>
      </c>
      <c r="BH109" s="143">
        <f t="shared" si="163"/>
        <v>0</v>
      </c>
      <c r="BI109" s="96">
        <f t="shared" si="128"/>
        <v>0</v>
      </c>
      <c r="BJ109" s="148" t="e">
        <f t="shared" si="164"/>
        <v>#N/A</v>
      </c>
      <c r="BK109" s="143">
        <f t="shared" si="165"/>
        <v>0</v>
      </c>
      <c r="BL109" s="96">
        <f t="shared" si="131"/>
        <v>0</v>
      </c>
      <c r="BM109" s="148" t="e">
        <f t="shared" si="166"/>
        <v>#N/A</v>
      </c>
      <c r="BN109" s="143">
        <f t="shared" si="167"/>
        <v>0</v>
      </c>
      <c r="BO109" s="96">
        <f t="shared" si="132"/>
        <v>0</v>
      </c>
      <c r="BP109" s="148" t="e">
        <f>IF(SUM(BO109:BO122)&gt;0,#REF!,#N/A)</f>
        <v>#N/A</v>
      </c>
      <c r="BQ109" s="143">
        <f t="shared" si="147"/>
        <v>0</v>
      </c>
      <c r="BR109" s="96">
        <f t="shared" si="123"/>
        <v>0</v>
      </c>
      <c r="BS109" s="144" t="e">
        <f t="shared" si="124"/>
        <v>#N/A</v>
      </c>
      <c r="BT109" s="143">
        <f t="shared" si="148"/>
        <v>0</v>
      </c>
      <c r="BU109" s="96">
        <f t="shared" si="125"/>
        <v>0</v>
      </c>
      <c r="BV109" s="144" t="e">
        <f t="shared" si="170"/>
        <v>#N/A</v>
      </c>
      <c r="BW109" s="152">
        <f t="shared" si="149"/>
        <v>0</v>
      </c>
      <c r="BX109" s="96">
        <f t="shared" si="133"/>
        <v>0</v>
      </c>
      <c r="BY109" s="154" t="e">
        <f t="shared" si="150"/>
        <v>#N/A</v>
      </c>
      <c r="BZ109" s="152">
        <f t="shared" si="151"/>
        <v>0</v>
      </c>
      <c r="CA109" s="96">
        <f t="shared" si="134"/>
        <v>0</v>
      </c>
      <c r="CB109" s="155" t="e">
        <f t="shared" si="136"/>
        <v>#N/A</v>
      </c>
    </row>
    <row r="110" spans="1:80" s="115" customFormat="1" ht="12.75" x14ac:dyDescent="0.2">
      <c r="A110" s="93"/>
      <c r="B110" s="94">
        <v>106</v>
      </c>
      <c r="C110" s="106" t="str">
        <f t="shared" si="169"/>
        <v/>
      </c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112" t="str">
        <f t="shared" si="120"/>
        <v/>
      </c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109">
        <v>106</v>
      </c>
      <c r="Z110" s="102">
        <f t="shared" si="137"/>
        <v>104</v>
      </c>
      <c r="AA110" s="113">
        <f t="shared" si="168"/>
        <v>19.100000000000001</v>
      </c>
      <c r="AB110" s="114">
        <f t="shared" si="152"/>
        <v>18.159572809253756</v>
      </c>
      <c r="AC110" s="114">
        <f t="shared" si="152"/>
        <v>20.386581036900093</v>
      </c>
      <c r="AD110" s="114">
        <f t="shared" si="152"/>
        <v>17.046068695430588</v>
      </c>
      <c r="AE110" s="114">
        <f t="shared" si="152"/>
        <v>21.500085150723262</v>
      </c>
      <c r="AF110" s="114">
        <f t="shared" si="152"/>
        <v>15.932564581607419</v>
      </c>
      <c r="AG110" s="114">
        <f t="shared" si="152"/>
        <v>22.61358926454643</v>
      </c>
      <c r="AH110" s="114">
        <f t="shared" si="152"/>
        <v>19.273076923076925</v>
      </c>
      <c r="AI110" s="96">
        <f t="shared" si="153"/>
        <v>0.10000000000000142</v>
      </c>
      <c r="AJ110" s="103">
        <f t="shared" si="138"/>
        <v>1.1388349514563103</v>
      </c>
      <c r="AK110" s="103">
        <f t="shared" si="139"/>
        <v>3.7239902912621345</v>
      </c>
      <c r="AL110" s="103">
        <f t="shared" si="140"/>
        <v>2.8622718446601931</v>
      </c>
      <c r="AM110" s="103">
        <f t="shared" si="141"/>
        <v>2.0005533980582517</v>
      </c>
      <c r="AN110" s="103">
        <f t="shared" si="142"/>
        <v>22.302377893950709</v>
      </c>
      <c r="AO110" s="103">
        <f t="shared" si="143"/>
        <v>16.243775952203141</v>
      </c>
      <c r="AQ110" s="97"/>
      <c r="AR110" s="143">
        <f t="shared" si="144"/>
        <v>0</v>
      </c>
      <c r="AS110" s="96">
        <f t="shared" si="145"/>
        <v>19.100000000000001</v>
      </c>
      <c r="AT110" s="144">
        <f t="shared" si="154"/>
        <v>0.10000000000000142</v>
      </c>
      <c r="AU110" s="143">
        <f t="shared" si="155"/>
        <v>0</v>
      </c>
      <c r="AV110" s="96" t="str">
        <f t="shared" si="156"/>
        <v/>
      </c>
      <c r="AW110" s="96" t="e">
        <f t="shared" si="121"/>
        <v>#N/A</v>
      </c>
      <c r="AX110" s="144" t="e">
        <f t="shared" si="157"/>
        <v>#N/A</v>
      </c>
      <c r="AY110" s="160">
        <f t="shared" si="146"/>
        <v>0</v>
      </c>
      <c r="AZ110" s="96" t="str">
        <f t="shared" si="129"/>
        <v/>
      </c>
      <c r="BA110" s="143">
        <f t="shared" si="158"/>
        <v>0</v>
      </c>
      <c r="BB110" s="96" t="str">
        <f t="shared" si="130"/>
        <v/>
      </c>
      <c r="BC110" s="96" t="e">
        <f t="shared" si="159"/>
        <v>#N/A</v>
      </c>
      <c r="BD110" s="96" t="e">
        <f t="shared" si="160"/>
        <v>#N/A</v>
      </c>
      <c r="BE110" s="143">
        <f t="shared" si="161"/>
        <v>0</v>
      </c>
      <c r="BF110" s="96">
        <f t="shared" si="127"/>
        <v>0</v>
      </c>
      <c r="BG110" s="148" t="e">
        <f t="shared" si="162"/>
        <v>#N/A</v>
      </c>
      <c r="BH110" s="143">
        <f t="shared" si="163"/>
        <v>0</v>
      </c>
      <c r="BI110" s="96">
        <f t="shared" si="128"/>
        <v>0</v>
      </c>
      <c r="BJ110" s="148" t="e">
        <f t="shared" si="164"/>
        <v>#N/A</v>
      </c>
      <c r="BK110" s="143">
        <f t="shared" si="165"/>
        <v>0</v>
      </c>
      <c r="BL110" s="96">
        <f t="shared" si="131"/>
        <v>0</v>
      </c>
      <c r="BM110" s="148" t="e">
        <f t="shared" si="166"/>
        <v>#N/A</v>
      </c>
      <c r="BN110" s="143">
        <f t="shared" si="167"/>
        <v>0</v>
      </c>
      <c r="BO110" s="96">
        <f t="shared" si="132"/>
        <v>0</v>
      </c>
      <c r="BP110" s="148" t="e">
        <f>IF(SUM(BO110:BO123)&gt;0,#REF!,#N/A)</f>
        <v>#N/A</v>
      </c>
      <c r="BQ110" s="143">
        <f t="shared" si="147"/>
        <v>0</v>
      </c>
      <c r="BR110" s="96">
        <f t="shared" si="123"/>
        <v>0</v>
      </c>
      <c r="BS110" s="144" t="e">
        <f t="shared" si="124"/>
        <v>#N/A</v>
      </c>
      <c r="BT110" s="143">
        <f t="shared" si="148"/>
        <v>0</v>
      </c>
      <c r="BU110" s="96">
        <f t="shared" si="125"/>
        <v>0</v>
      </c>
      <c r="BV110" s="144" t="e">
        <f t="shared" si="170"/>
        <v>#N/A</v>
      </c>
      <c r="BW110" s="152">
        <f t="shared" si="149"/>
        <v>0</v>
      </c>
      <c r="BX110" s="96">
        <f t="shared" si="133"/>
        <v>0</v>
      </c>
      <c r="BY110" s="154" t="e">
        <f t="shared" si="150"/>
        <v>#N/A</v>
      </c>
      <c r="BZ110" s="152">
        <f t="shared" si="151"/>
        <v>0</v>
      </c>
      <c r="CA110" s="96">
        <f t="shared" si="134"/>
        <v>0</v>
      </c>
      <c r="CB110" s="155" t="e">
        <f t="shared" si="136"/>
        <v>#N/A</v>
      </c>
    </row>
    <row r="111" spans="1:80" s="115" customFormat="1" ht="12.75" x14ac:dyDescent="0.2">
      <c r="A111" s="93"/>
      <c r="B111" s="89">
        <v>107</v>
      </c>
      <c r="C111" s="106" t="str">
        <f t="shared" si="169"/>
        <v/>
      </c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112" t="str">
        <f t="shared" si="120"/>
        <v/>
      </c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109">
        <v>107</v>
      </c>
      <c r="Z111" s="102">
        <f t="shared" si="137"/>
        <v>104</v>
      </c>
      <c r="AA111" s="113">
        <f t="shared" si="168"/>
        <v>19.100000000000001</v>
      </c>
      <c r="AB111" s="114">
        <f t="shared" si="152"/>
        <v>18.159572809253756</v>
      </c>
      <c r="AC111" s="114">
        <f t="shared" si="152"/>
        <v>20.386581036900093</v>
      </c>
      <c r="AD111" s="114">
        <f t="shared" si="152"/>
        <v>17.046068695430588</v>
      </c>
      <c r="AE111" s="114">
        <f t="shared" si="152"/>
        <v>21.500085150723262</v>
      </c>
      <c r="AF111" s="114">
        <f t="shared" si="152"/>
        <v>15.932564581607419</v>
      </c>
      <c r="AG111" s="114">
        <f t="shared" si="152"/>
        <v>22.61358926454643</v>
      </c>
      <c r="AH111" s="114">
        <f t="shared" si="152"/>
        <v>19.273076923076925</v>
      </c>
      <c r="AI111" s="96">
        <f t="shared" si="153"/>
        <v>0.10000000000000142</v>
      </c>
      <c r="AJ111" s="103">
        <f t="shared" si="138"/>
        <v>1.1388349514563103</v>
      </c>
      <c r="AK111" s="103">
        <f t="shared" si="139"/>
        <v>3.7239902912621345</v>
      </c>
      <c r="AL111" s="103">
        <f t="shared" si="140"/>
        <v>2.8622718446601931</v>
      </c>
      <c r="AM111" s="103">
        <f t="shared" si="141"/>
        <v>2.0005533980582517</v>
      </c>
      <c r="AN111" s="103">
        <f t="shared" si="142"/>
        <v>22.302377893950709</v>
      </c>
      <c r="AO111" s="103">
        <f t="shared" si="143"/>
        <v>16.243775952203141</v>
      </c>
      <c r="AQ111" s="97"/>
      <c r="AR111" s="143">
        <f t="shared" si="144"/>
        <v>0</v>
      </c>
      <c r="AS111" s="96">
        <f t="shared" si="145"/>
        <v>19.100000000000001</v>
      </c>
      <c r="AT111" s="144">
        <f t="shared" si="154"/>
        <v>0.10000000000000142</v>
      </c>
      <c r="AU111" s="143">
        <f t="shared" si="155"/>
        <v>0</v>
      </c>
      <c r="AV111" s="96" t="str">
        <f t="shared" si="156"/>
        <v/>
      </c>
      <c r="AW111" s="96" t="e">
        <f t="shared" si="121"/>
        <v>#N/A</v>
      </c>
      <c r="AX111" s="144" t="e">
        <f t="shared" si="157"/>
        <v>#N/A</v>
      </c>
      <c r="AY111" s="160">
        <f t="shared" si="146"/>
        <v>0</v>
      </c>
      <c r="AZ111" s="96" t="str">
        <f t="shared" si="129"/>
        <v/>
      </c>
      <c r="BA111" s="143">
        <f t="shared" si="158"/>
        <v>0</v>
      </c>
      <c r="BB111" s="96" t="str">
        <f t="shared" si="130"/>
        <v/>
      </c>
      <c r="BC111" s="96" t="e">
        <f t="shared" si="159"/>
        <v>#N/A</v>
      </c>
      <c r="BD111" s="96" t="e">
        <f t="shared" si="160"/>
        <v>#N/A</v>
      </c>
      <c r="BE111" s="143">
        <f t="shared" si="161"/>
        <v>0</v>
      </c>
      <c r="BF111" s="96">
        <f t="shared" si="127"/>
        <v>0</v>
      </c>
      <c r="BG111" s="148" t="e">
        <f t="shared" si="162"/>
        <v>#N/A</v>
      </c>
      <c r="BH111" s="143">
        <f t="shared" si="163"/>
        <v>0</v>
      </c>
      <c r="BI111" s="96">
        <f t="shared" si="128"/>
        <v>0</v>
      </c>
      <c r="BJ111" s="148" t="e">
        <f t="shared" si="164"/>
        <v>#N/A</v>
      </c>
      <c r="BK111" s="143">
        <f t="shared" si="165"/>
        <v>0</v>
      </c>
      <c r="BL111" s="96">
        <f t="shared" si="131"/>
        <v>0</v>
      </c>
      <c r="BM111" s="148" t="e">
        <f t="shared" si="166"/>
        <v>#N/A</v>
      </c>
      <c r="BN111" s="143">
        <f t="shared" si="167"/>
        <v>0</v>
      </c>
      <c r="BO111" s="96">
        <f t="shared" si="132"/>
        <v>0</v>
      </c>
      <c r="BP111" s="148" t="e">
        <f>IF(SUM(BO111:BO124)&gt;0,#REF!,#N/A)</f>
        <v>#N/A</v>
      </c>
      <c r="BQ111" s="143">
        <f t="shared" si="147"/>
        <v>0</v>
      </c>
      <c r="BR111" s="96">
        <f t="shared" si="123"/>
        <v>0</v>
      </c>
      <c r="BS111" s="144" t="e">
        <f t="shared" si="124"/>
        <v>#N/A</v>
      </c>
      <c r="BT111" s="143">
        <f t="shared" si="148"/>
        <v>0</v>
      </c>
      <c r="BU111" s="96">
        <f t="shared" si="125"/>
        <v>0</v>
      </c>
      <c r="BV111" s="144" t="e">
        <f t="shared" si="170"/>
        <v>#N/A</v>
      </c>
      <c r="BW111" s="152">
        <f t="shared" si="149"/>
        <v>0</v>
      </c>
      <c r="BX111" s="96">
        <f t="shared" si="133"/>
        <v>0</v>
      </c>
      <c r="BY111" s="154" t="e">
        <f t="shared" si="150"/>
        <v>#N/A</v>
      </c>
      <c r="BZ111" s="152">
        <f t="shared" si="151"/>
        <v>0</v>
      </c>
      <c r="CA111" s="96">
        <f t="shared" si="134"/>
        <v>0</v>
      </c>
      <c r="CB111" s="155" t="e">
        <f t="shared" si="136"/>
        <v>#N/A</v>
      </c>
    </row>
    <row r="112" spans="1:80" s="115" customFormat="1" ht="12.75" x14ac:dyDescent="0.2">
      <c r="A112" s="93"/>
      <c r="B112" s="94">
        <v>108</v>
      </c>
      <c r="C112" s="106" t="str">
        <f t="shared" si="169"/>
        <v/>
      </c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112" t="str">
        <f t="shared" si="120"/>
        <v/>
      </c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109">
        <v>108</v>
      </c>
      <c r="Z112" s="102">
        <f t="shared" si="137"/>
        <v>104</v>
      </c>
      <c r="AA112" s="113">
        <f t="shared" si="168"/>
        <v>19.100000000000001</v>
      </c>
      <c r="AB112" s="114">
        <f t="shared" si="152"/>
        <v>18.159572809253756</v>
      </c>
      <c r="AC112" s="114">
        <f t="shared" si="152"/>
        <v>20.386581036900093</v>
      </c>
      <c r="AD112" s="114">
        <f t="shared" si="152"/>
        <v>17.046068695430588</v>
      </c>
      <c r="AE112" s="114">
        <f t="shared" si="152"/>
        <v>21.500085150723262</v>
      </c>
      <c r="AF112" s="114">
        <f t="shared" si="152"/>
        <v>15.932564581607419</v>
      </c>
      <c r="AG112" s="114">
        <f t="shared" si="152"/>
        <v>22.61358926454643</v>
      </c>
      <c r="AH112" s="114">
        <f t="shared" si="152"/>
        <v>19.273076923076925</v>
      </c>
      <c r="AI112" s="96">
        <f t="shared" si="153"/>
        <v>0.10000000000000142</v>
      </c>
      <c r="AJ112" s="103">
        <f t="shared" si="138"/>
        <v>1.1388349514563103</v>
      </c>
      <c r="AK112" s="103">
        <f t="shared" si="139"/>
        <v>3.7239902912621345</v>
      </c>
      <c r="AL112" s="103">
        <f t="shared" si="140"/>
        <v>2.8622718446601931</v>
      </c>
      <c r="AM112" s="103">
        <f t="shared" si="141"/>
        <v>2.0005533980582517</v>
      </c>
      <c r="AN112" s="103">
        <f t="shared" si="142"/>
        <v>22.302377893950709</v>
      </c>
      <c r="AO112" s="103">
        <f t="shared" si="143"/>
        <v>16.243775952203141</v>
      </c>
      <c r="AQ112" s="97"/>
      <c r="AR112" s="143">
        <f t="shared" si="144"/>
        <v>0</v>
      </c>
      <c r="AS112" s="96">
        <f t="shared" si="145"/>
        <v>19.100000000000001</v>
      </c>
      <c r="AT112" s="144">
        <f t="shared" si="154"/>
        <v>0.10000000000000142</v>
      </c>
      <c r="AU112" s="143">
        <f t="shared" si="155"/>
        <v>0</v>
      </c>
      <c r="AV112" s="96" t="str">
        <f t="shared" si="156"/>
        <v/>
      </c>
      <c r="AW112" s="96" t="e">
        <f t="shared" si="121"/>
        <v>#N/A</v>
      </c>
      <c r="AX112" s="144" t="e">
        <f t="shared" si="157"/>
        <v>#N/A</v>
      </c>
      <c r="AY112" s="160">
        <f t="shared" si="146"/>
        <v>0</v>
      </c>
      <c r="AZ112" s="96" t="str">
        <f t="shared" si="129"/>
        <v/>
      </c>
      <c r="BA112" s="143">
        <f t="shared" si="158"/>
        <v>0</v>
      </c>
      <c r="BB112" s="96" t="str">
        <f t="shared" si="130"/>
        <v/>
      </c>
      <c r="BC112" s="96" t="e">
        <f t="shared" si="159"/>
        <v>#N/A</v>
      </c>
      <c r="BD112" s="96" t="e">
        <f t="shared" si="160"/>
        <v>#N/A</v>
      </c>
      <c r="BE112" s="143">
        <f t="shared" si="161"/>
        <v>0</v>
      </c>
      <c r="BF112" s="96">
        <f t="shared" si="127"/>
        <v>0</v>
      </c>
      <c r="BG112" s="148" t="e">
        <f t="shared" si="162"/>
        <v>#N/A</v>
      </c>
      <c r="BH112" s="143">
        <f t="shared" si="163"/>
        <v>0</v>
      </c>
      <c r="BI112" s="96">
        <f t="shared" si="128"/>
        <v>0</v>
      </c>
      <c r="BJ112" s="148" t="e">
        <f t="shared" si="164"/>
        <v>#N/A</v>
      </c>
      <c r="BK112" s="143">
        <f t="shared" si="165"/>
        <v>0</v>
      </c>
      <c r="BL112" s="96">
        <f t="shared" si="131"/>
        <v>0</v>
      </c>
      <c r="BM112" s="148" t="e">
        <f t="shared" si="166"/>
        <v>#N/A</v>
      </c>
      <c r="BN112" s="143">
        <f t="shared" si="167"/>
        <v>0</v>
      </c>
      <c r="BO112" s="96">
        <f t="shared" si="132"/>
        <v>0</v>
      </c>
      <c r="BP112" s="148" t="e">
        <f>IF(SUM(BO112:BO125)&gt;0,#REF!,#N/A)</f>
        <v>#N/A</v>
      </c>
      <c r="BQ112" s="143">
        <f t="shared" si="147"/>
        <v>0</v>
      </c>
      <c r="BR112" s="96">
        <f t="shared" si="123"/>
        <v>0</v>
      </c>
      <c r="BS112" s="144" t="e">
        <f t="shared" si="124"/>
        <v>#N/A</v>
      </c>
      <c r="BT112" s="143">
        <f t="shared" si="148"/>
        <v>0</v>
      </c>
      <c r="BU112" s="96">
        <f t="shared" si="125"/>
        <v>0</v>
      </c>
      <c r="BV112" s="144" t="e">
        <f t="shared" si="170"/>
        <v>#N/A</v>
      </c>
      <c r="BW112" s="152">
        <f t="shared" si="149"/>
        <v>0</v>
      </c>
      <c r="BX112" s="96">
        <f t="shared" si="133"/>
        <v>0</v>
      </c>
      <c r="BY112" s="154" t="e">
        <f t="shared" si="150"/>
        <v>#N/A</v>
      </c>
      <c r="BZ112" s="152">
        <f t="shared" si="151"/>
        <v>0</v>
      </c>
      <c r="CA112" s="96">
        <f t="shared" si="134"/>
        <v>0</v>
      </c>
      <c r="CB112" s="155" t="e">
        <f t="shared" si="136"/>
        <v>#N/A</v>
      </c>
    </row>
    <row r="113" spans="1:80" s="115" customFormat="1" ht="12.75" x14ac:dyDescent="0.2">
      <c r="A113" s="93"/>
      <c r="B113" s="89">
        <v>109</v>
      </c>
      <c r="C113" s="106" t="str">
        <f t="shared" si="169"/>
        <v/>
      </c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112" t="str">
        <f t="shared" si="120"/>
        <v/>
      </c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109">
        <v>109</v>
      </c>
      <c r="Z113" s="102">
        <f t="shared" si="137"/>
        <v>104</v>
      </c>
      <c r="AA113" s="113">
        <f t="shared" si="168"/>
        <v>19.100000000000001</v>
      </c>
      <c r="AB113" s="114">
        <f t="shared" si="152"/>
        <v>18.159572809253756</v>
      </c>
      <c r="AC113" s="114">
        <f t="shared" si="152"/>
        <v>20.386581036900093</v>
      </c>
      <c r="AD113" s="114">
        <f t="shared" si="152"/>
        <v>17.046068695430588</v>
      </c>
      <c r="AE113" s="114">
        <f t="shared" si="152"/>
        <v>21.500085150723262</v>
      </c>
      <c r="AF113" s="114">
        <f t="shared" si="152"/>
        <v>15.932564581607419</v>
      </c>
      <c r="AG113" s="114">
        <f t="shared" si="152"/>
        <v>22.61358926454643</v>
      </c>
      <c r="AH113" s="114">
        <f t="shared" si="152"/>
        <v>19.273076923076925</v>
      </c>
      <c r="AI113" s="96">
        <f t="shared" si="153"/>
        <v>0.10000000000000142</v>
      </c>
      <c r="AJ113" s="103">
        <f t="shared" si="138"/>
        <v>1.1388349514563103</v>
      </c>
      <c r="AK113" s="103">
        <f t="shared" si="139"/>
        <v>3.7239902912621345</v>
      </c>
      <c r="AL113" s="103">
        <f t="shared" si="140"/>
        <v>2.8622718446601931</v>
      </c>
      <c r="AM113" s="103">
        <f t="shared" si="141"/>
        <v>2.0005533980582517</v>
      </c>
      <c r="AN113" s="103">
        <f t="shared" si="142"/>
        <v>22.302377893950709</v>
      </c>
      <c r="AO113" s="103">
        <f t="shared" si="143"/>
        <v>16.243775952203141</v>
      </c>
      <c r="AQ113" s="97"/>
      <c r="AR113" s="143">
        <f t="shared" si="144"/>
        <v>0</v>
      </c>
      <c r="AS113" s="96">
        <f t="shared" si="145"/>
        <v>19.100000000000001</v>
      </c>
      <c r="AT113" s="144">
        <f t="shared" si="154"/>
        <v>0.10000000000000142</v>
      </c>
      <c r="AU113" s="143">
        <f t="shared" si="155"/>
        <v>0</v>
      </c>
      <c r="AV113" s="96" t="str">
        <f t="shared" si="156"/>
        <v/>
      </c>
      <c r="AW113" s="96" t="e">
        <f t="shared" si="121"/>
        <v>#N/A</v>
      </c>
      <c r="AX113" s="144" t="e">
        <f t="shared" si="157"/>
        <v>#N/A</v>
      </c>
      <c r="AY113" s="160">
        <f t="shared" si="146"/>
        <v>0</v>
      </c>
      <c r="AZ113" s="96" t="str">
        <f t="shared" si="129"/>
        <v/>
      </c>
      <c r="BA113" s="143">
        <f t="shared" si="158"/>
        <v>0</v>
      </c>
      <c r="BB113" s="96" t="str">
        <f t="shared" si="130"/>
        <v/>
      </c>
      <c r="BC113" s="96" t="e">
        <f t="shared" si="159"/>
        <v>#N/A</v>
      </c>
      <c r="BD113" s="96" t="e">
        <f t="shared" si="160"/>
        <v>#N/A</v>
      </c>
      <c r="BE113" s="143">
        <f t="shared" si="161"/>
        <v>0</v>
      </c>
      <c r="BF113" s="96">
        <f t="shared" si="127"/>
        <v>0</v>
      </c>
      <c r="BG113" s="148" t="e">
        <f t="shared" si="162"/>
        <v>#N/A</v>
      </c>
      <c r="BH113" s="143">
        <f t="shared" si="163"/>
        <v>0</v>
      </c>
      <c r="BI113" s="96">
        <f t="shared" si="128"/>
        <v>0</v>
      </c>
      <c r="BJ113" s="148" t="e">
        <f t="shared" si="164"/>
        <v>#N/A</v>
      </c>
      <c r="BK113" s="143">
        <f t="shared" si="165"/>
        <v>0</v>
      </c>
      <c r="BL113" s="96">
        <f t="shared" si="131"/>
        <v>0</v>
      </c>
      <c r="BM113" s="148" t="e">
        <f t="shared" si="166"/>
        <v>#N/A</v>
      </c>
      <c r="BN113" s="143">
        <f t="shared" si="167"/>
        <v>0</v>
      </c>
      <c r="BO113" s="96">
        <f t="shared" si="132"/>
        <v>0</v>
      </c>
      <c r="BP113" s="148" t="e">
        <f>IF(SUM(BO113:BO126)&gt;0,#REF!,#N/A)</f>
        <v>#N/A</v>
      </c>
      <c r="BQ113" s="143">
        <f t="shared" si="147"/>
        <v>0</v>
      </c>
      <c r="BR113" s="96">
        <f t="shared" si="123"/>
        <v>0</v>
      </c>
      <c r="BS113" s="144" t="e">
        <f t="shared" si="124"/>
        <v>#N/A</v>
      </c>
      <c r="BT113" s="143">
        <f t="shared" si="148"/>
        <v>0</v>
      </c>
      <c r="BU113" s="96">
        <f t="shared" si="125"/>
        <v>0</v>
      </c>
      <c r="BV113" s="144" t="e">
        <f t="shared" si="170"/>
        <v>#N/A</v>
      </c>
      <c r="BW113" s="152">
        <f t="shared" si="149"/>
        <v>0</v>
      </c>
      <c r="BX113" s="96">
        <f t="shared" si="133"/>
        <v>0</v>
      </c>
      <c r="BY113" s="154" t="e">
        <f t="shared" si="150"/>
        <v>#N/A</v>
      </c>
      <c r="BZ113" s="152">
        <f t="shared" si="151"/>
        <v>0</v>
      </c>
      <c r="CA113" s="96">
        <f t="shared" si="134"/>
        <v>0</v>
      </c>
      <c r="CB113" s="155" t="e">
        <f t="shared" si="136"/>
        <v>#N/A</v>
      </c>
    </row>
    <row r="114" spans="1:80" s="115" customFormat="1" ht="12.75" x14ac:dyDescent="0.2">
      <c r="A114" s="93"/>
      <c r="B114" s="94">
        <v>110</v>
      </c>
      <c r="C114" s="106" t="str">
        <f t="shared" si="169"/>
        <v/>
      </c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112" t="str">
        <f t="shared" si="120"/>
        <v/>
      </c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109">
        <v>110</v>
      </c>
      <c r="Z114" s="102">
        <f t="shared" si="137"/>
        <v>104</v>
      </c>
      <c r="AA114" s="113">
        <f t="shared" si="168"/>
        <v>19.100000000000001</v>
      </c>
      <c r="AB114" s="114">
        <f t="shared" si="152"/>
        <v>18.159572809253756</v>
      </c>
      <c r="AC114" s="114">
        <f t="shared" si="152"/>
        <v>20.386581036900093</v>
      </c>
      <c r="AD114" s="114">
        <f t="shared" si="152"/>
        <v>17.046068695430588</v>
      </c>
      <c r="AE114" s="114">
        <f t="shared" si="152"/>
        <v>21.500085150723262</v>
      </c>
      <c r="AF114" s="114">
        <f t="shared" si="152"/>
        <v>15.932564581607419</v>
      </c>
      <c r="AG114" s="114">
        <f t="shared" si="152"/>
        <v>22.61358926454643</v>
      </c>
      <c r="AH114" s="114">
        <f t="shared" si="152"/>
        <v>19.273076923076925</v>
      </c>
      <c r="AI114" s="96">
        <f t="shared" si="153"/>
        <v>0.10000000000000142</v>
      </c>
      <c r="AJ114" s="103">
        <f t="shared" si="138"/>
        <v>1.1388349514563103</v>
      </c>
      <c r="AK114" s="103">
        <f t="shared" si="139"/>
        <v>3.7239902912621345</v>
      </c>
      <c r="AL114" s="103">
        <f t="shared" si="140"/>
        <v>2.8622718446601931</v>
      </c>
      <c r="AM114" s="103">
        <f t="shared" si="141"/>
        <v>2.0005533980582517</v>
      </c>
      <c r="AN114" s="103">
        <f t="shared" si="142"/>
        <v>22.302377893950709</v>
      </c>
      <c r="AO114" s="103">
        <f t="shared" si="143"/>
        <v>16.243775952203141</v>
      </c>
      <c r="AQ114" s="97"/>
      <c r="AR114" s="143">
        <f t="shared" si="144"/>
        <v>0</v>
      </c>
      <c r="AS114" s="96">
        <f t="shared" si="145"/>
        <v>19.100000000000001</v>
      </c>
      <c r="AT114" s="144">
        <f t="shared" si="154"/>
        <v>0.10000000000000142</v>
      </c>
      <c r="AU114" s="143">
        <f t="shared" si="155"/>
        <v>0</v>
      </c>
      <c r="AV114" s="96" t="str">
        <f t="shared" si="156"/>
        <v/>
      </c>
      <c r="AW114" s="96" t="e">
        <f t="shared" si="121"/>
        <v>#N/A</v>
      </c>
      <c r="AX114" s="144" t="e">
        <f t="shared" si="157"/>
        <v>#N/A</v>
      </c>
      <c r="AY114" s="160">
        <f t="shared" si="146"/>
        <v>0</v>
      </c>
      <c r="AZ114" s="96" t="str">
        <f t="shared" si="129"/>
        <v/>
      </c>
      <c r="BA114" s="143">
        <f t="shared" si="158"/>
        <v>0</v>
      </c>
      <c r="BB114" s="96" t="str">
        <f t="shared" si="130"/>
        <v/>
      </c>
      <c r="BC114" s="96" t="e">
        <f t="shared" si="159"/>
        <v>#N/A</v>
      </c>
      <c r="BD114" s="96" t="e">
        <f t="shared" si="160"/>
        <v>#N/A</v>
      </c>
      <c r="BE114" s="143">
        <f t="shared" si="161"/>
        <v>0</v>
      </c>
      <c r="BF114" s="96">
        <f t="shared" si="127"/>
        <v>0</v>
      </c>
      <c r="BG114" s="148" t="e">
        <f t="shared" si="162"/>
        <v>#N/A</v>
      </c>
      <c r="BH114" s="143">
        <f t="shared" si="163"/>
        <v>0</v>
      </c>
      <c r="BI114" s="96">
        <f t="shared" si="128"/>
        <v>0</v>
      </c>
      <c r="BJ114" s="148" t="e">
        <f t="shared" si="164"/>
        <v>#N/A</v>
      </c>
      <c r="BK114" s="143">
        <f t="shared" si="165"/>
        <v>0</v>
      </c>
      <c r="BL114" s="96">
        <f t="shared" si="131"/>
        <v>0</v>
      </c>
      <c r="BM114" s="148" t="e">
        <f t="shared" si="166"/>
        <v>#N/A</v>
      </c>
      <c r="BN114" s="143">
        <f t="shared" si="167"/>
        <v>0</v>
      </c>
      <c r="BO114" s="96">
        <f t="shared" si="132"/>
        <v>0</v>
      </c>
      <c r="BP114" s="148" t="e">
        <f>IF(SUM(BO114:BO127)&gt;0,#REF!,#N/A)</f>
        <v>#N/A</v>
      </c>
      <c r="BQ114" s="143">
        <f t="shared" si="147"/>
        <v>0</v>
      </c>
      <c r="BR114" s="96">
        <f t="shared" si="123"/>
        <v>0</v>
      </c>
      <c r="BS114" s="144" t="e">
        <f t="shared" si="124"/>
        <v>#N/A</v>
      </c>
      <c r="BT114" s="143">
        <f t="shared" si="148"/>
        <v>0</v>
      </c>
      <c r="BU114" s="96">
        <f t="shared" si="125"/>
        <v>0</v>
      </c>
      <c r="BV114" s="144" t="e">
        <f t="shared" si="170"/>
        <v>#N/A</v>
      </c>
      <c r="BW114" s="152">
        <f t="shared" si="149"/>
        <v>0</v>
      </c>
      <c r="BX114" s="96">
        <f t="shared" si="133"/>
        <v>0</v>
      </c>
      <c r="BY114" s="154" t="e">
        <f t="shared" si="150"/>
        <v>#N/A</v>
      </c>
      <c r="BZ114" s="152">
        <f t="shared" si="151"/>
        <v>0</v>
      </c>
      <c r="CA114" s="96">
        <f t="shared" si="134"/>
        <v>0</v>
      </c>
      <c r="CB114" s="155" t="e">
        <f t="shared" si="136"/>
        <v>#N/A</v>
      </c>
    </row>
    <row r="115" spans="1:80" s="115" customFormat="1" ht="12.75" x14ac:dyDescent="0.2">
      <c r="A115" s="93"/>
      <c r="B115" s="89">
        <v>111</v>
      </c>
      <c r="C115" s="106" t="str">
        <f t="shared" si="169"/>
        <v/>
      </c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112" t="str">
        <f t="shared" si="120"/>
        <v/>
      </c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109">
        <v>111</v>
      </c>
      <c r="Z115" s="102">
        <f t="shared" si="137"/>
        <v>104</v>
      </c>
      <c r="AA115" s="113">
        <f t="shared" si="168"/>
        <v>19.100000000000001</v>
      </c>
      <c r="AB115" s="114">
        <f t="shared" si="152"/>
        <v>18.159572809253756</v>
      </c>
      <c r="AC115" s="114">
        <f t="shared" si="152"/>
        <v>20.386581036900093</v>
      </c>
      <c r="AD115" s="114">
        <f t="shared" si="152"/>
        <v>17.046068695430588</v>
      </c>
      <c r="AE115" s="114">
        <f t="shared" si="152"/>
        <v>21.500085150723262</v>
      </c>
      <c r="AF115" s="114">
        <f t="shared" si="152"/>
        <v>15.932564581607419</v>
      </c>
      <c r="AG115" s="114">
        <f t="shared" si="152"/>
        <v>22.61358926454643</v>
      </c>
      <c r="AH115" s="114">
        <f t="shared" si="152"/>
        <v>19.273076923076925</v>
      </c>
      <c r="AI115" s="96">
        <f t="shared" si="153"/>
        <v>0.10000000000000142</v>
      </c>
      <c r="AJ115" s="103">
        <f t="shared" si="138"/>
        <v>1.1388349514563103</v>
      </c>
      <c r="AK115" s="103">
        <f t="shared" si="139"/>
        <v>3.7239902912621345</v>
      </c>
      <c r="AL115" s="103">
        <f t="shared" si="140"/>
        <v>2.8622718446601931</v>
      </c>
      <c r="AM115" s="103">
        <f t="shared" si="141"/>
        <v>2.0005533980582517</v>
      </c>
      <c r="AN115" s="103">
        <f t="shared" si="142"/>
        <v>22.302377893950709</v>
      </c>
      <c r="AO115" s="103">
        <f t="shared" si="143"/>
        <v>16.243775952203141</v>
      </c>
      <c r="AQ115" s="97"/>
      <c r="AR115" s="143">
        <f t="shared" si="144"/>
        <v>0</v>
      </c>
      <c r="AS115" s="96">
        <f t="shared" si="145"/>
        <v>19.100000000000001</v>
      </c>
      <c r="AT115" s="144">
        <f t="shared" si="154"/>
        <v>0.10000000000000142</v>
      </c>
      <c r="AU115" s="143">
        <f t="shared" si="155"/>
        <v>0</v>
      </c>
      <c r="AV115" s="96" t="str">
        <f t="shared" si="156"/>
        <v/>
      </c>
      <c r="AW115" s="96" t="e">
        <f t="shared" si="121"/>
        <v>#N/A</v>
      </c>
      <c r="AX115" s="144" t="e">
        <f t="shared" si="157"/>
        <v>#N/A</v>
      </c>
      <c r="AY115" s="160">
        <f t="shared" si="146"/>
        <v>0</v>
      </c>
      <c r="AZ115" s="96" t="str">
        <f t="shared" si="129"/>
        <v/>
      </c>
      <c r="BA115" s="143">
        <f t="shared" si="158"/>
        <v>0</v>
      </c>
      <c r="BB115" s="96" t="str">
        <f t="shared" si="130"/>
        <v/>
      </c>
      <c r="BC115" s="96" t="e">
        <f t="shared" si="159"/>
        <v>#N/A</v>
      </c>
      <c r="BD115" s="96" t="e">
        <f t="shared" si="160"/>
        <v>#N/A</v>
      </c>
      <c r="BE115" s="143">
        <f t="shared" si="161"/>
        <v>0</v>
      </c>
      <c r="BF115" s="96">
        <f t="shared" si="127"/>
        <v>0</v>
      </c>
      <c r="BG115" s="148" t="e">
        <f t="shared" si="162"/>
        <v>#N/A</v>
      </c>
      <c r="BH115" s="143">
        <f t="shared" si="163"/>
        <v>0</v>
      </c>
      <c r="BI115" s="96">
        <f t="shared" si="128"/>
        <v>0</v>
      </c>
      <c r="BJ115" s="148" t="e">
        <f t="shared" si="164"/>
        <v>#N/A</v>
      </c>
      <c r="BK115" s="143">
        <f t="shared" si="165"/>
        <v>0</v>
      </c>
      <c r="BL115" s="96">
        <f t="shared" si="131"/>
        <v>0</v>
      </c>
      <c r="BM115" s="148" t="e">
        <f t="shared" si="166"/>
        <v>#N/A</v>
      </c>
      <c r="BN115" s="143">
        <f t="shared" si="167"/>
        <v>0</v>
      </c>
      <c r="BO115" s="96">
        <f t="shared" si="132"/>
        <v>0</v>
      </c>
      <c r="BP115" s="148" t="e">
        <f>IF(SUM(BO115:BO128)&gt;0,#REF!,#N/A)</f>
        <v>#N/A</v>
      </c>
      <c r="BQ115" s="143">
        <f t="shared" si="147"/>
        <v>0</v>
      </c>
      <c r="BR115" s="96">
        <f t="shared" si="123"/>
        <v>0</v>
      </c>
      <c r="BS115" s="144" t="e">
        <f t="shared" si="124"/>
        <v>#N/A</v>
      </c>
      <c r="BT115" s="143">
        <f t="shared" si="148"/>
        <v>0</v>
      </c>
      <c r="BU115" s="96">
        <f t="shared" si="125"/>
        <v>0</v>
      </c>
      <c r="BV115" s="144" t="e">
        <f t="shared" si="170"/>
        <v>#N/A</v>
      </c>
      <c r="BW115" s="152">
        <f t="shared" si="149"/>
        <v>0</v>
      </c>
      <c r="BX115" s="96">
        <f t="shared" si="133"/>
        <v>0</v>
      </c>
      <c r="BY115" s="154" t="e">
        <f t="shared" si="150"/>
        <v>#N/A</v>
      </c>
      <c r="BZ115" s="152">
        <f t="shared" si="151"/>
        <v>0</v>
      </c>
      <c r="CA115" s="96">
        <f t="shared" si="134"/>
        <v>0</v>
      </c>
      <c r="CB115" s="155" t="e">
        <f t="shared" si="136"/>
        <v>#N/A</v>
      </c>
    </row>
    <row r="116" spans="1:80" s="115" customFormat="1" ht="12.75" x14ac:dyDescent="0.2">
      <c r="A116" s="93"/>
      <c r="B116" s="94">
        <v>112</v>
      </c>
      <c r="C116" s="106" t="str">
        <f t="shared" si="169"/>
        <v/>
      </c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112" t="str">
        <f t="shared" si="120"/>
        <v/>
      </c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109">
        <v>112</v>
      </c>
      <c r="Z116" s="102">
        <f t="shared" si="137"/>
        <v>104</v>
      </c>
      <c r="AA116" s="113">
        <f t="shared" si="168"/>
        <v>19.100000000000001</v>
      </c>
      <c r="AB116" s="114">
        <f t="shared" si="152"/>
        <v>18.159572809253756</v>
      </c>
      <c r="AC116" s="114">
        <f t="shared" si="152"/>
        <v>20.386581036900093</v>
      </c>
      <c r="AD116" s="114">
        <f t="shared" si="152"/>
        <v>17.046068695430588</v>
      </c>
      <c r="AE116" s="114">
        <f t="shared" si="152"/>
        <v>21.500085150723262</v>
      </c>
      <c r="AF116" s="114">
        <f t="shared" si="152"/>
        <v>15.932564581607419</v>
      </c>
      <c r="AG116" s="114">
        <f t="shared" si="152"/>
        <v>22.61358926454643</v>
      </c>
      <c r="AH116" s="114">
        <f t="shared" si="152"/>
        <v>19.273076923076925</v>
      </c>
      <c r="AI116" s="96">
        <f t="shared" si="153"/>
        <v>0.10000000000000142</v>
      </c>
      <c r="AJ116" s="103">
        <f t="shared" si="138"/>
        <v>1.1388349514563103</v>
      </c>
      <c r="AK116" s="103">
        <f t="shared" si="139"/>
        <v>3.7239902912621345</v>
      </c>
      <c r="AL116" s="103">
        <f t="shared" si="140"/>
        <v>2.8622718446601931</v>
      </c>
      <c r="AM116" s="103">
        <f t="shared" si="141"/>
        <v>2.0005533980582517</v>
      </c>
      <c r="AN116" s="103">
        <f t="shared" si="142"/>
        <v>22.302377893950709</v>
      </c>
      <c r="AO116" s="103">
        <f t="shared" si="143"/>
        <v>16.243775952203141</v>
      </c>
      <c r="AQ116" s="97"/>
      <c r="AR116" s="143">
        <f t="shared" si="144"/>
        <v>0</v>
      </c>
      <c r="AS116" s="96">
        <f t="shared" si="145"/>
        <v>19.100000000000001</v>
      </c>
      <c r="AT116" s="144">
        <f t="shared" si="154"/>
        <v>0.10000000000000142</v>
      </c>
      <c r="AU116" s="143">
        <f t="shared" si="155"/>
        <v>0</v>
      </c>
      <c r="AV116" s="96" t="str">
        <f t="shared" si="156"/>
        <v/>
      </c>
      <c r="AW116" s="96" t="e">
        <f t="shared" si="121"/>
        <v>#N/A</v>
      </c>
      <c r="AX116" s="144" t="e">
        <f t="shared" si="157"/>
        <v>#N/A</v>
      </c>
      <c r="AY116" s="160">
        <f t="shared" si="146"/>
        <v>0</v>
      </c>
      <c r="AZ116" s="96" t="str">
        <f t="shared" si="129"/>
        <v/>
      </c>
      <c r="BA116" s="143">
        <f t="shared" si="158"/>
        <v>0</v>
      </c>
      <c r="BB116" s="96" t="str">
        <f t="shared" si="130"/>
        <v/>
      </c>
      <c r="BC116" s="96" t="e">
        <f t="shared" si="159"/>
        <v>#N/A</v>
      </c>
      <c r="BD116" s="96" t="e">
        <f t="shared" si="160"/>
        <v>#N/A</v>
      </c>
      <c r="BE116" s="143">
        <f t="shared" si="161"/>
        <v>0</v>
      </c>
      <c r="BF116" s="96">
        <f t="shared" si="127"/>
        <v>0</v>
      </c>
      <c r="BG116" s="148" t="e">
        <f t="shared" si="162"/>
        <v>#N/A</v>
      </c>
      <c r="BH116" s="143">
        <f t="shared" si="163"/>
        <v>0</v>
      </c>
      <c r="BI116" s="96">
        <f t="shared" si="128"/>
        <v>0</v>
      </c>
      <c r="BJ116" s="148" t="e">
        <f t="shared" si="164"/>
        <v>#N/A</v>
      </c>
      <c r="BK116" s="143">
        <f t="shared" si="165"/>
        <v>0</v>
      </c>
      <c r="BL116" s="96">
        <f t="shared" si="131"/>
        <v>0</v>
      </c>
      <c r="BM116" s="148" t="e">
        <f t="shared" si="166"/>
        <v>#N/A</v>
      </c>
      <c r="BN116" s="143">
        <f t="shared" si="167"/>
        <v>0</v>
      </c>
      <c r="BO116" s="96">
        <f t="shared" si="132"/>
        <v>0</v>
      </c>
      <c r="BP116" s="148" t="e">
        <f>IF(SUM(BO116:BO129)&gt;0,#REF!,#N/A)</f>
        <v>#N/A</v>
      </c>
      <c r="BQ116" s="143">
        <f t="shared" si="147"/>
        <v>0</v>
      </c>
      <c r="BR116" s="96">
        <f t="shared" si="123"/>
        <v>0</v>
      </c>
      <c r="BS116" s="144" t="e">
        <f t="shared" si="124"/>
        <v>#N/A</v>
      </c>
      <c r="BT116" s="143">
        <f t="shared" si="148"/>
        <v>0</v>
      </c>
      <c r="BU116" s="96">
        <f t="shared" si="125"/>
        <v>0</v>
      </c>
      <c r="BV116" s="144" t="e">
        <f t="shared" si="170"/>
        <v>#N/A</v>
      </c>
      <c r="BW116" s="152">
        <f t="shared" si="149"/>
        <v>0</v>
      </c>
      <c r="BX116" s="96">
        <f t="shared" si="133"/>
        <v>0</v>
      </c>
      <c r="BY116" s="154" t="e">
        <f t="shared" si="150"/>
        <v>#N/A</v>
      </c>
      <c r="BZ116" s="152">
        <f t="shared" si="151"/>
        <v>0</v>
      </c>
      <c r="CA116" s="96">
        <f t="shared" si="134"/>
        <v>0</v>
      </c>
      <c r="CB116" s="155" t="e">
        <f t="shared" si="136"/>
        <v>#N/A</v>
      </c>
    </row>
    <row r="117" spans="1:80" s="115" customFormat="1" ht="12.75" x14ac:dyDescent="0.2">
      <c r="A117" s="93"/>
      <c r="B117" s="89">
        <v>113</v>
      </c>
      <c r="C117" s="106" t="str">
        <f t="shared" si="169"/>
        <v/>
      </c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112" t="str">
        <f t="shared" si="120"/>
        <v/>
      </c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109">
        <v>113</v>
      </c>
      <c r="Z117" s="102">
        <f t="shared" si="137"/>
        <v>104</v>
      </c>
      <c r="AA117" s="113">
        <f t="shared" si="168"/>
        <v>19.100000000000001</v>
      </c>
      <c r="AB117" s="114">
        <f t="shared" si="152"/>
        <v>18.159572809253756</v>
      </c>
      <c r="AC117" s="114">
        <f t="shared" si="152"/>
        <v>20.386581036900093</v>
      </c>
      <c r="AD117" s="114">
        <f t="shared" si="152"/>
        <v>17.046068695430588</v>
      </c>
      <c r="AE117" s="114">
        <f t="shared" si="152"/>
        <v>21.500085150723262</v>
      </c>
      <c r="AF117" s="114">
        <f t="shared" si="152"/>
        <v>15.932564581607419</v>
      </c>
      <c r="AG117" s="114">
        <f t="shared" si="152"/>
        <v>22.61358926454643</v>
      </c>
      <c r="AH117" s="114">
        <f t="shared" si="152"/>
        <v>19.273076923076925</v>
      </c>
      <c r="AI117" s="96">
        <f t="shared" si="153"/>
        <v>0.10000000000000142</v>
      </c>
      <c r="AJ117" s="103">
        <f t="shared" si="138"/>
        <v>1.1388349514563103</v>
      </c>
      <c r="AK117" s="103">
        <f t="shared" si="139"/>
        <v>3.7239902912621345</v>
      </c>
      <c r="AL117" s="103">
        <f t="shared" si="140"/>
        <v>2.8622718446601931</v>
      </c>
      <c r="AM117" s="103">
        <f t="shared" si="141"/>
        <v>2.0005533980582517</v>
      </c>
      <c r="AN117" s="103">
        <f t="shared" si="142"/>
        <v>22.302377893950709</v>
      </c>
      <c r="AO117" s="103">
        <f t="shared" si="143"/>
        <v>16.243775952203141</v>
      </c>
      <c r="AQ117" s="97"/>
      <c r="AR117" s="143">
        <f t="shared" si="144"/>
        <v>0</v>
      </c>
      <c r="AS117" s="96">
        <f t="shared" si="145"/>
        <v>19.100000000000001</v>
      </c>
      <c r="AT117" s="144">
        <f t="shared" si="154"/>
        <v>0.10000000000000142</v>
      </c>
      <c r="AU117" s="143">
        <f t="shared" si="155"/>
        <v>0</v>
      </c>
      <c r="AV117" s="96" t="str">
        <f t="shared" si="156"/>
        <v/>
      </c>
      <c r="AW117" s="96" t="e">
        <f t="shared" si="121"/>
        <v>#N/A</v>
      </c>
      <c r="AX117" s="144" t="e">
        <f t="shared" si="157"/>
        <v>#N/A</v>
      </c>
      <c r="AY117" s="160">
        <f t="shared" si="146"/>
        <v>0</v>
      </c>
      <c r="AZ117" s="96" t="str">
        <f t="shared" si="129"/>
        <v/>
      </c>
      <c r="BA117" s="143">
        <f t="shared" si="158"/>
        <v>0</v>
      </c>
      <c r="BB117" s="96" t="str">
        <f t="shared" si="130"/>
        <v/>
      </c>
      <c r="BC117" s="96" t="e">
        <f t="shared" si="159"/>
        <v>#N/A</v>
      </c>
      <c r="BD117" s="96" t="e">
        <f t="shared" si="160"/>
        <v>#N/A</v>
      </c>
      <c r="BE117" s="143">
        <f t="shared" si="161"/>
        <v>0</v>
      </c>
      <c r="BF117" s="96">
        <f t="shared" si="127"/>
        <v>0</v>
      </c>
      <c r="BG117" s="148" t="e">
        <f t="shared" si="162"/>
        <v>#N/A</v>
      </c>
      <c r="BH117" s="143">
        <f t="shared" si="163"/>
        <v>0</v>
      </c>
      <c r="BI117" s="96">
        <f t="shared" si="128"/>
        <v>0</v>
      </c>
      <c r="BJ117" s="148" t="e">
        <f t="shared" si="164"/>
        <v>#N/A</v>
      </c>
      <c r="BK117" s="143">
        <f t="shared" si="165"/>
        <v>0</v>
      </c>
      <c r="BL117" s="96">
        <f t="shared" si="131"/>
        <v>0</v>
      </c>
      <c r="BM117" s="148" t="e">
        <f t="shared" si="166"/>
        <v>#N/A</v>
      </c>
      <c r="BN117" s="143">
        <f t="shared" si="167"/>
        <v>0</v>
      </c>
      <c r="BO117" s="96">
        <f t="shared" si="132"/>
        <v>0</v>
      </c>
      <c r="BP117" s="148" t="e">
        <f>IF(SUM(BO117:BO130)&gt;0,#REF!,#N/A)</f>
        <v>#N/A</v>
      </c>
      <c r="BQ117" s="143">
        <f t="shared" si="147"/>
        <v>0</v>
      </c>
      <c r="BR117" s="96">
        <f t="shared" si="123"/>
        <v>0</v>
      </c>
      <c r="BS117" s="144" t="e">
        <f t="shared" si="124"/>
        <v>#N/A</v>
      </c>
      <c r="BT117" s="143">
        <f t="shared" si="148"/>
        <v>0</v>
      </c>
      <c r="BU117" s="96">
        <f t="shared" si="125"/>
        <v>0</v>
      </c>
      <c r="BV117" s="144" t="e">
        <f t="shared" si="170"/>
        <v>#N/A</v>
      </c>
      <c r="BW117" s="152">
        <f t="shared" si="149"/>
        <v>0</v>
      </c>
      <c r="BX117" s="96">
        <f t="shared" si="133"/>
        <v>0</v>
      </c>
      <c r="BY117" s="154" t="e">
        <f t="shared" si="150"/>
        <v>#N/A</v>
      </c>
      <c r="BZ117" s="152">
        <f t="shared" si="151"/>
        <v>0</v>
      </c>
      <c r="CA117" s="96">
        <f t="shared" si="134"/>
        <v>0</v>
      </c>
      <c r="CB117" s="155" t="e">
        <f t="shared" si="136"/>
        <v>#N/A</v>
      </c>
    </row>
    <row r="118" spans="1:80" s="115" customFormat="1" ht="12.75" x14ac:dyDescent="0.2">
      <c r="A118" s="93"/>
      <c r="B118" s="94">
        <v>114</v>
      </c>
      <c r="C118" s="106" t="str">
        <f t="shared" si="169"/>
        <v/>
      </c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112" t="str">
        <f t="shared" si="120"/>
        <v/>
      </c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109">
        <v>114</v>
      </c>
      <c r="Z118" s="102">
        <f t="shared" si="137"/>
        <v>104</v>
      </c>
      <c r="AA118" s="113">
        <f t="shared" si="168"/>
        <v>19.100000000000001</v>
      </c>
      <c r="AB118" s="114">
        <f t="shared" ref="AB118:AH133" si="171">AB117</f>
        <v>18.159572809253756</v>
      </c>
      <c r="AC118" s="114">
        <f t="shared" si="171"/>
        <v>20.386581036900093</v>
      </c>
      <c r="AD118" s="114">
        <f t="shared" si="171"/>
        <v>17.046068695430588</v>
      </c>
      <c r="AE118" s="114">
        <f t="shared" si="171"/>
        <v>21.500085150723262</v>
      </c>
      <c r="AF118" s="114">
        <f t="shared" si="171"/>
        <v>15.932564581607419</v>
      </c>
      <c r="AG118" s="114">
        <f t="shared" si="171"/>
        <v>22.61358926454643</v>
      </c>
      <c r="AH118" s="114">
        <f t="shared" si="171"/>
        <v>19.273076923076925</v>
      </c>
      <c r="AI118" s="96">
        <f t="shared" si="153"/>
        <v>0.10000000000000142</v>
      </c>
      <c r="AJ118" s="103">
        <f t="shared" si="138"/>
        <v>1.1388349514563103</v>
      </c>
      <c r="AK118" s="103">
        <f t="shared" si="139"/>
        <v>3.7239902912621345</v>
      </c>
      <c r="AL118" s="103">
        <f t="shared" si="140"/>
        <v>2.8622718446601931</v>
      </c>
      <c r="AM118" s="103">
        <f t="shared" si="141"/>
        <v>2.0005533980582517</v>
      </c>
      <c r="AN118" s="103">
        <f t="shared" si="142"/>
        <v>22.302377893950709</v>
      </c>
      <c r="AO118" s="103">
        <f t="shared" si="143"/>
        <v>16.243775952203141</v>
      </c>
      <c r="AQ118" s="97"/>
      <c r="AR118" s="143">
        <f t="shared" si="144"/>
        <v>0</v>
      </c>
      <c r="AS118" s="96">
        <f t="shared" si="145"/>
        <v>19.100000000000001</v>
      </c>
      <c r="AT118" s="144">
        <f t="shared" si="154"/>
        <v>0.10000000000000142</v>
      </c>
      <c r="AU118" s="143">
        <f t="shared" si="155"/>
        <v>0</v>
      </c>
      <c r="AV118" s="96" t="str">
        <f t="shared" si="156"/>
        <v/>
      </c>
      <c r="AW118" s="96" t="e">
        <f t="shared" si="121"/>
        <v>#N/A</v>
      </c>
      <c r="AX118" s="144" t="e">
        <f t="shared" si="157"/>
        <v>#N/A</v>
      </c>
      <c r="AY118" s="160">
        <f t="shared" si="146"/>
        <v>0</v>
      </c>
      <c r="AZ118" s="96" t="str">
        <f t="shared" si="129"/>
        <v/>
      </c>
      <c r="BA118" s="143">
        <f t="shared" si="158"/>
        <v>0</v>
      </c>
      <c r="BB118" s="96" t="str">
        <f t="shared" si="130"/>
        <v/>
      </c>
      <c r="BC118" s="96" t="e">
        <f t="shared" si="159"/>
        <v>#N/A</v>
      </c>
      <c r="BD118" s="96" t="e">
        <f t="shared" si="160"/>
        <v>#N/A</v>
      </c>
      <c r="BE118" s="143">
        <f t="shared" si="161"/>
        <v>0</v>
      </c>
      <c r="BF118" s="96">
        <f t="shared" si="127"/>
        <v>0</v>
      </c>
      <c r="BG118" s="148" t="e">
        <f t="shared" si="162"/>
        <v>#N/A</v>
      </c>
      <c r="BH118" s="143">
        <f t="shared" si="163"/>
        <v>0</v>
      </c>
      <c r="BI118" s="96">
        <f t="shared" si="128"/>
        <v>0</v>
      </c>
      <c r="BJ118" s="148" t="e">
        <f t="shared" si="164"/>
        <v>#N/A</v>
      </c>
      <c r="BK118" s="143">
        <f t="shared" si="165"/>
        <v>0</v>
      </c>
      <c r="BL118" s="96">
        <f t="shared" si="131"/>
        <v>0</v>
      </c>
      <c r="BM118" s="148" t="e">
        <f t="shared" si="166"/>
        <v>#N/A</v>
      </c>
      <c r="BN118" s="143">
        <f t="shared" si="167"/>
        <v>0</v>
      </c>
      <c r="BO118" s="96">
        <f t="shared" si="132"/>
        <v>0</v>
      </c>
      <c r="BP118" s="148" t="e">
        <f>IF(SUM(BO118:BO131)&gt;0,#REF!,#N/A)</f>
        <v>#N/A</v>
      </c>
      <c r="BQ118" s="143">
        <f t="shared" si="147"/>
        <v>0</v>
      </c>
      <c r="BR118" s="96">
        <f t="shared" si="123"/>
        <v>0</v>
      </c>
      <c r="BS118" s="144" t="e">
        <f t="shared" si="124"/>
        <v>#N/A</v>
      </c>
      <c r="BT118" s="143">
        <f t="shared" si="148"/>
        <v>0</v>
      </c>
      <c r="BU118" s="96">
        <f t="shared" si="125"/>
        <v>0</v>
      </c>
      <c r="BV118" s="144" t="e">
        <f t="shared" si="170"/>
        <v>#N/A</v>
      </c>
      <c r="BW118" s="152">
        <f t="shared" si="149"/>
        <v>0</v>
      </c>
      <c r="BX118" s="96">
        <f t="shared" si="133"/>
        <v>0</v>
      </c>
      <c r="BY118" s="154" t="e">
        <f t="shared" si="150"/>
        <v>#N/A</v>
      </c>
      <c r="BZ118" s="152">
        <f t="shared" si="151"/>
        <v>0</v>
      </c>
      <c r="CA118" s="96">
        <f t="shared" si="134"/>
        <v>0</v>
      </c>
      <c r="CB118" s="155" t="e">
        <f t="shared" si="136"/>
        <v>#N/A</v>
      </c>
    </row>
    <row r="119" spans="1:80" s="115" customFormat="1" ht="12.75" x14ac:dyDescent="0.2">
      <c r="A119" s="93"/>
      <c r="B119" s="89">
        <v>115</v>
      </c>
      <c r="C119" s="106" t="str">
        <f t="shared" si="169"/>
        <v/>
      </c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112" t="str">
        <f t="shared" si="120"/>
        <v/>
      </c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109">
        <v>115</v>
      </c>
      <c r="Z119" s="102">
        <f t="shared" si="137"/>
        <v>104</v>
      </c>
      <c r="AA119" s="113">
        <f t="shared" si="168"/>
        <v>19.100000000000001</v>
      </c>
      <c r="AB119" s="114">
        <f t="shared" si="171"/>
        <v>18.159572809253756</v>
      </c>
      <c r="AC119" s="114">
        <f t="shared" si="171"/>
        <v>20.386581036900093</v>
      </c>
      <c r="AD119" s="114">
        <f t="shared" si="171"/>
        <v>17.046068695430588</v>
      </c>
      <c r="AE119" s="114">
        <f t="shared" si="171"/>
        <v>21.500085150723262</v>
      </c>
      <c r="AF119" s="114">
        <f t="shared" si="171"/>
        <v>15.932564581607419</v>
      </c>
      <c r="AG119" s="114">
        <f t="shared" si="171"/>
        <v>22.61358926454643</v>
      </c>
      <c r="AH119" s="114">
        <f t="shared" si="171"/>
        <v>19.273076923076925</v>
      </c>
      <c r="AI119" s="96">
        <f t="shared" si="153"/>
        <v>0.10000000000000142</v>
      </c>
      <c r="AJ119" s="103">
        <f t="shared" si="138"/>
        <v>1.1388349514563103</v>
      </c>
      <c r="AK119" s="103">
        <f t="shared" si="139"/>
        <v>3.7239902912621345</v>
      </c>
      <c r="AL119" s="103">
        <f t="shared" si="140"/>
        <v>2.8622718446601931</v>
      </c>
      <c r="AM119" s="103">
        <f t="shared" si="141"/>
        <v>2.0005533980582517</v>
      </c>
      <c r="AN119" s="103">
        <f t="shared" si="142"/>
        <v>22.302377893950709</v>
      </c>
      <c r="AO119" s="103">
        <f t="shared" si="143"/>
        <v>16.243775952203141</v>
      </c>
      <c r="AQ119" s="97"/>
      <c r="AR119" s="143">
        <f t="shared" si="144"/>
        <v>0</v>
      </c>
      <c r="AS119" s="96">
        <f t="shared" si="145"/>
        <v>19.100000000000001</v>
      </c>
      <c r="AT119" s="144">
        <f t="shared" si="154"/>
        <v>0.10000000000000142</v>
      </c>
      <c r="AU119" s="143">
        <f t="shared" si="155"/>
        <v>0</v>
      </c>
      <c r="AV119" s="96" t="str">
        <f t="shared" si="156"/>
        <v/>
      </c>
      <c r="AW119" s="96" t="e">
        <f t="shared" si="121"/>
        <v>#N/A</v>
      </c>
      <c r="AX119" s="144" t="e">
        <f t="shared" si="157"/>
        <v>#N/A</v>
      </c>
      <c r="AY119" s="160">
        <f t="shared" si="146"/>
        <v>0</v>
      </c>
      <c r="AZ119" s="96" t="str">
        <f t="shared" si="129"/>
        <v/>
      </c>
      <c r="BA119" s="143">
        <f t="shared" si="158"/>
        <v>0</v>
      </c>
      <c r="BB119" s="96" t="str">
        <f t="shared" si="130"/>
        <v/>
      </c>
      <c r="BC119" s="96" t="e">
        <f t="shared" si="159"/>
        <v>#N/A</v>
      </c>
      <c r="BD119" s="96" t="e">
        <f t="shared" si="160"/>
        <v>#N/A</v>
      </c>
      <c r="BE119" s="143">
        <f t="shared" si="161"/>
        <v>0</v>
      </c>
      <c r="BF119" s="96">
        <f t="shared" si="127"/>
        <v>0</v>
      </c>
      <c r="BG119" s="148" t="e">
        <f t="shared" si="162"/>
        <v>#N/A</v>
      </c>
      <c r="BH119" s="143">
        <f t="shared" si="163"/>
        <v>0</v>
      </c>
      <c r="BI119" s="96">
        <f t="shared" si="128"/>
        <v>0</v>
      </c>
      <c r="BJ119" s="148" t="e">
        <f t="shared" si="164"/>
        <v>#N/A</v>
      </c>
      <c r="BK119" s="143">
        <f t="shared" si="165"/>
        <v>0</v>
      </c>
      <c r="BL119" s="96">
        <f t="shared" si="131"/>
        <v>0</v>
      </c>
      <c r="BM119" s="148" t="e">
        <f t="shared" si="166"/>
        <v>#N/A</v>
      </c>
      <c r="BN119" s="143">
        <f t="shared" si="167"/>
        <v>0</v>
      </c>
      <c r="BO119" s="96">
        <f t="shared" si="132"/>
        <v>0</v>
      </c>
      <c r="BP119" s="148" t="e">
        <f>IF(SUM(BO119:BO132)&gt;0,#REF!,#N/A)</f>
        <v>#N/A</v>
      </c>
      <c r="BQ119" s="143">
        <f t="shared" si="147"/>
        <v>0</v>
      </c>
      <c r="BR119" s="96">
        <f t="shared" si="123"/>
        <v>0</v>
      </c>
      <c r="BS119" s="144" t="e">
        <f t="shared" si="124"/>
        <v>#N/A</v>
      </c>
      <c r="BT119" s="143">
        <f t="shared" si="148"/>
        <v>0</v>
      </c>
      <c r="BU119" s="96">
        <f t="shared" si="125"/>
        <v>0</v>
      </c>
      <c r="BV119" s="144" t="e">
        <f t="shared" si="170"/>
        <v>#N/A</v>
      </c>
      <c r="BW119" s="152">
        <f t="shared" si="149"/>
        <v>0</v>
      </c>
      <c r="BX119" s="96">
        <f t="shared" si="133"/>
        <v>0</v>
      </c>
      <c r="BY119" s="154" t="e">
        <f t="shared" si="150"/>
        <v>#N/A</v>
      </c>
      <c r="BZ119" s="152">
        <f t="shared" si="151"/>
        <v>0</v>
      </c>
      <c r="CA119" s="96">
        <f t="shared" si="134"/>
        <v>0</v>
      </c>
      <c r="CB119" s="155" t="e">
        <f t="shared" si="136"/>
        <v>#N/A</v>
      </c>
    </row>
    <row r="120" spans="1:80" s="115" customFormat="1" ht="12.75" x14ac:dyDescent="0.2">
      <c r="A120" s="93"/>
      <c r="B120" s="94">
        <v>116</v>
      </c>
      <c r="C120" s="106" t="str">
        <f t="shared" si="169"/>
        <v/>
      </c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112" t="str">
        <f t="shared" si="120"/>
        <v/>
      </c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109">
        <v>116</v>
      </c>
      <c r="Z120" s="102">
        <f t="shared" si="137"/>
        <v>104</v>
      </c>
      <c r="AA120" s="113">
        <f t="shared" si="168"/>
        <v>19.100000000000001</v>
      </c>
      <c r="AB120" s="114">
        <f t="shared" si="171"/>
        <v>18.159572809253756</v>
      </c>
      <c r="AC120" s="114">
        <f t="shared" si="171"/>
        <v>20.386581036900093</v>
      </c>
      <c r="AD120" s="114">
        <f t="shared" si="171"/>
        <v>17.046068695430588</v>
      </c>
      <c r="AE120" s="114">
        <f t="shared" si="171"/>
        <v>21.500085150723262</v>
      </c>
      <c r="AF120" s="114">
        <f t="shared" si="171"/>
        <v>15.932564581607419</v>
      </c>
      <c r="AG120" s="114">
        <f t="shared" si="171"/>
        <v>22.61358926454643</v>
      </c>
      <c r="AH120" s="114">
        <f t="shared" si="171"/>
        <v>19.273076923076925</v>
      </c>
      <c r="AI120" s="96">
        <f t="shared" si="153"/>
        <v>0.10000000000000142</v>
      </c>
      <c r="AJ120" s="103">
        <f t="shared" si="138"/>
        <v>1.1388349514563103</v>
      </c>
      <c r="AK120" s="103">
        <f t="shared" si="139"/>
        <v>3.7239902912621345</v>
      </c>
      <c r="AL120" s="103">
        <f t="shared" si="140"/>
        <v>2.8622718446601931</v>
      </c>
      <c r="AM120" s="103">
        <f t="shared" si="141"/>
        <v>2.0005533980582517</v>
      </c>
      <c r="AN120" s="103">
        <f t="shared" si="142"/>
        <v>22.302377893950709</v>
      </c>
      <c r="AO120" s="103">
        <f t="shared" si="143"/>
        <v>16.243775952203141</v>
      </c>
      <c r="AQ120" s="97"/>
      <c r="AR120" s="143">
        <f t="shared" si="144"/>
        <v>0</v>
      </c>
      <c r="AS120" s="96">
        <f t="shared" si="145"/>
        <v>19.100000000000001</v>
      </c>
      <c r="AT120" s="144">
        <f t="shared" si="154"/>
        <v>0.10000000000000142</v>
      </c>
      <c r="AU120" s="143">
        <f t="shared" si="155"/>
        <v>0</v>
      </c>
      <c r="AV120" s="96" t="str">
        <f t="shared" si="156"/>
        <v/>
      </c>
      <c r="AW120" s="96" t="e">
        <f t="shared" si="121"/>
        <v>#N/A</v>
      </c>
      <c r="AX120" s="144" t="e">
        <f t="shared" si="157"/>
        <v>#N/A</v>
      </c>
      <c r="AY120" s="160">
        <f t="shared" si="146"/>
        <v>0</v>
      </c>
      <c r="AZ120" s="96" t="str">
        <f t="shared" si="129"/>
        <v/>
      </c>
      <c r="BA120" s="143">
        <f t="shared" si="158"/>
        <v>0</v>
      </c>
      <c r="BB120" s="96" t="str">
        <f t="shared" si="130"/>
        <v/>
      </c>
      <c r="BC120" s="96" t="e">
        <f t="shared" si="159"/>
        <v>#N/A</v>
      </c>
      <c r="BD120" s="96" t="e">
        <f t="shared" si="160"/>
        <v>#N/A</v>
      </c>
      <c r="BE120" s="143">
        <f t="shared" si="161"/>
        <v>0</v>
      </c>
      <c r="BF120" s="96">
        <f t="shared" si="127"/>
        <v>0</v>
      </c>
      <c r="BG120" s="148" t="e">
        <f t="shared" si="162"/>
        <v>#N/A</v>
      </c>
      <c r="BH120" s="143">
        <f t="shared" si="163"/>
        <v>0</v>
      </c>
      <c r="BI120" s="96">
        <f t="shared" si="128"/>
        <v>0</v>
      </c>
      <c r="BJ120" s="148" t="e">
        <f t="shared" si="164"/>
        <v>#N/A</v>
      </c>
      <c r="BK120" s="143">
        <f t="shared" si="165"/>
        <v>0</v>
      </c>
      <c r="BL120" s="96">
        <f t="shared" si="131"/>
        <v>0</v>
      </c>
      <c r="BM120" s="148" t="e">
        <f t="shared" si="166"/>
        <v>#N/A</v>
      </c>
      <c r="BN120" s="143">
        <f t="shared" si="167"/>
        <v>0</v>
      </c>
      <c r="BO120" s="96">
        <f t="shared" si="132"/>
        <v>0</v>
      </c>
      <c r="BP120" s="148" t="e">
        <f>IF(SUM(BO120:BO133)&gt;0,#REF!,#N/A)</f>
        <v>#N/A</v>
      </c>
      <c r="BQ120" s="143">
        <f t="shared" si="147"/>
        <v>0</v>
      </c>
      <c r="BR120" s="96">
        <f t="shared" si="123"/>
        <v>0</v>
      </c>
      <c r="BS120" s="144" t="e">
        <f t="shared" si="124"/>
        <v>#N/A</v>
      </c>
      <c r="BT120" s="143">
        <f t="shared" si="148"/>
        <v>0</v>
      </c>
      <c r="BU120" s="96">
        <f t="shared" si="125"/>
        <v>0</v>
      </c>
      <c r="BV120" s="144" t="e">
        <f t="shared" si="170"/>
        <v>#N/A</v>
      </c>
      <c r="BW120" s="152">
        <f t="shared" si="149"/>
        <v>0</v>
      </c>
      <c r="BX120" s="96">
        <f t="shared" si="133"/>
        <v>0</v>
      </c>
      <c r="BY120" s="154" t="e">
        <f t="shared" si="150"/>
        <v>#N/A</v>
      </c>
      <c r="BZ120" s="152">
        <f t="shared" si="151"/>
        <v>0</v>
      </c>
      <c r="CA120" s="96">
        <f t="shared" si="134"/>
        <v>0</v>
      </c>
      <c r="CB120" s="155" t="e">
        <f t="shared" si="136"/>
        <v>#N/A</v>
      </c>
    </row>
    <row r="121" spans="1:80" s="115" customFormat="1" ht="12.75" x14ac:dyDescent="0.2">
      <c r="B121" s="89">
        <v>117</v>
      </c>
      <c r="C121" s="106" t="str">
        <f t="shared" si="169"/>
        <v/>
      </c>
      <c r="N121" s="112" t="str">
        <f t="shared" si="120"/>
        <v/>
      </c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109">
        <v>117</v>
      </c>
      <c r="Z121" s="102">
        <f t="shared" si="137"/>
        <v>104</v>
      </c>
      <c r="AA121" s="113">
        <f t="shared" si="168"/>
        <v>19.100000000000001</v>
      </c>
      <c r="AB121" s="114">
        <f t="shared" si="171"/>
        <v>18.159572809253756</v>
      </c>
      <c r="AC121" s="114">
        <f t="shared" si="171"/>
        <v>20.386581036900093</v>
      </c>
      <c r="AD121" s="114">
        <f t="shared" si="171"/>
        <v>17.046068695430588</v>
      </c>
      <c r="AE121" s="114">
        <f t="shared" si="171"/>
        <v>21.500085150723262</v>
      </c>
      <c r="AF121" s="114">
        <f t="shared" si="171"/>
        <v>15.932564581607419</v>
      </c>
      <c r="AG121" s="114">
        <f t="shared" si="171"/>
        <v>22.61358926454643</v>
      </c>
      <c r="AH121" s="114">
        <f t="shared" si="171"/>
        <v>19.273076923076925</v>
      </c>
      <c r="AI121" s="96">
        <f t="shared" si="153"/>
        <v>0.10000000000000142</v>
      </c>
      <c r="AJ121" s="103">
        <f t="shared" si="138"/>
        <v>1.1388349514563103</v>
      </c>
      <c r="AK121" s="103">
        <f t="shared" si="139"/>
        <v>3.7239902912621345</v>
      </c>
      <c r="AL121" s="103">
        <f t="shared" si="140"/>
        <v>2.8622718446601931</v>
      </c>
      <c r="AM121" s="103">
        <f t="shared" si="141"/>
        <v>2.0005533980582517</v>
      </c>
      <c r="AN121" s="103">
        <f t="shared" si="142"/>
        <v>22.302377893950709</v>
      </c>
      <c r="AO121" s="103">
        <f t="shared" si="143"/>
        <v>16.243775952203141</v>
      </c>
      <c r="AQ121" s="97"/>
      <c r="AR121" s="143">
        <f t="shared" si="144"/>
        <v>0</v>
      </c>
      <c r="AS121" s="96">
        <f t="shared" si="145"/>
        <v>19.100000000000001</v>
      </c>
      <c r="AT121" s="144">
        <f t="shared" si="154"/>
        <v>0.10000000000000142</v>
      </c>
      <c r="AU121" s="143">
        <f t="shared" si="155"/>
        <v>0</v>
      </c>
      <c r="AV121" s="96" t="str">
        <f t="shared" si="156"/>
        <v/>
      </c>
      <c r="AW121" s="96" t="e">
        <f t="shared" si="121"/>
        <v>#N/A</v>
      </c>
      <c r="AX121" s="144" t="e">
        <f t="shared" si="157"/>
        <v>#N/A</v>
      </c>
      <c r="AY121" s="160">
        <f t="shared" si="146"/>
        <v>0</v>
      </c>
      <c r="AZ121" s="96" t="str">
        <f t="shared" si="129"/>
        <v/>
      </c>
      <c r="BA121" s="143">
        <f t="shared" si="158"/>
        <v>0</v>
      </c>
      <c r="BB121" s="96" t="str">
        <f t="shared" si="130"/>
        <v/>
      </c>
      <c r="BC121" s="96" t="e">
        <f t="shared" si="159"/>
        <v>#N/A</v>
      </c>
      <c r="BD121" s="96" t="e">
        <f t="shared" si="160"/>
        <v>#N/A</v>
      </c>
      <c r="BE121" s="143">
        <f t="shared" si="161"/>
        <v>0</v>
      </c>
      <c r="BF121" s="96">
        <f t="shared" si="127"/>
        <v>0</v>
      </c>
      <c r="BG121" s="148" t="e">
        <f t="shared" si="162"/>
        <v>#N/A</v>
      </c>
      <c r="BH121" s="143">
        <f t="shared" si="163"/>
        <v>0</v>
      </c>
      <c r="BI121" s="96">
        <f t="shared" si="128"/>
        <v>0</v>
      </c>
      <c r="BJ121" s="148" t="e">
        <f t="shared" si="164"/>
        <v>#N/A</v>
      </c>
      <c r="BK121" s="143">
        <f t="shared" si="165"/>
        <v>0</v>
      </c>
      <c r="BL121" s="96">
        <f t="shared" si="131"/>
        <v>0</v>
      </c>
      <c r="BM121" s="148" t="e">
        <f t="shared" si="166"/>
        <v>#N/A</v>
      </c>
      <c r="BN121" s="143">
        <f t="shared" si="167"/>
        <v>0</v>
      </c>
      <c r="BO121" s="96">
        <f t="shared" si="132"/>
        <v>0</v>
      </c>
      <c r="BP121" s="148" t="e">
        <f>IF(SUM(BO121:BO134)&gt;0,#REF!,#N/A)</f>
        <v>#N/A</v>
      </c>
      <c r="BQ121" s="143">
        <f t="shared" si="147"/>
        <v>0</v>
      </c>
      <c r="BR121" s="96">
        <f t="shared" si="123"/>
        <v>0</v>
      </c>
      <c r="BS121" s="144" t="e">
        <f t="shared" si="124"/>
        <v>#N/A</v>
      </c>
      <c r="BT121" s="143">
        <f t="shared" si="148"/>
        <v>0</v>
      </c>
      <c r="BU121" s="96">
        <f t="shared" si="125"/>
        <v>0</v>
      </c>
      <c r="BV121" s="144" t="e">
        <f t="shared" si="170"/>
        <v>#N/A</v>
      </c>
      <c r="BW121" s="152">
        <f t="shared" si="149"/>
        <v>0</v>
      </c>
      <c r="BX121" s="96">
        <f t="shared" si="133"/>
        <v>0</v>
      </c>
      <c r="BY121" s="154" t="e">
        <f t="shared" si="150"/>
        <v>#N/A</v>
      </c>
      <c r="BZ121" s="152">
        <f t="shared" si="151"/>
        <v>0</v>
      </c>
      <c r="CA121" s="96">
        <f t="shared" si="134"/>
        <v>0</v>
      </c>
      <c r="CB121" s="155" t="e">
        <f t="shared" si="136"/>
        <v>#N/A</v>
      </c>
    </row>
    <row r="122" spans="1:80" s="115" customFormat="1" ht="12.75" x14ac:dyDescent="0.2">
      <c r="B122" s="94">
        <v>118</v>
      </c>
      <c r="C122" s="106" t="str">
        <f t="shared" si="169"/>
        <v/>
      </c>
      <c r="N122" s="112" t="str">
        <f t="shared" si="120"/>
        <v/>
      </c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109">
        <v>118</v>
      </c>
      <c r="Z122" s="102">
        <f t="shared" si="137"/>
        <v>104</v>
      </c>
      <c r="AA122" s="113">
        <f t="shared" si="168"/>
        <v>19.100000000000001</v>
      </c>
      <c r="AB122" s="114">
        <f t="shared" si="171"/>
        <v>18.159572809253756</v>
      </c>
      <c r="AC122" s="114">
        <f t="shared" si="171"/>
        <v>20.386581036900093</v>
      </c>
      <c r="AD122" s="114">
        <f t="shared" si="171"/>
        <v>17.046068695430588</v>
      </c>
      <c r="AE122" s="114">
        <f t="shared" si="171"/>
        <v>21.500085150723262</v>
      </c>
      <c r="AF122" s="114">
        <f t="shared" si="171"/>
        <v>15.932564581607419</v>
      </c>
      <c r="AG122" s="114">
        <f t="shared" si="171"/>
        <v>22.61358926454643</v>
      </c>
      <c r="AH122" s="114">
        <f t="shared" si="171"/>
        <v>19.273076923076925</v>
      </c>
      <c r="AI122" s="96">
        <f t="shared" si="153"/>
        <v>0.10000000000000142</v>
      </c>
      <c r="AJ122" s="103">
        <f t="shared" si="138"/>
        <v>1.1388349514563103</v>
      </c>
      <c r="AK122" s="103">
        <f t="shared" si="139"/>
        <v>3.7239902912621345</v>
      </c>
      <c r="AL122" s="103">
        <f t="shared" si="140"/>
        <v>2.8622718446601931</v>
      </c>
      <c r="AM122" s="103">
        <f t="shared" si="141"/>
        <v>2.0005533980582517</v>
      </c>
      <c r="AN122" s="103">
        <f t="shared" si="142"/>
        <v>22.302377893950709</v>
      </c>
      <c r="AO122" s="103">
        <f t="shared" si="143"/>
        <v>16.243775952203141</v>
      </c>
      <c r="AQ122" s="97"/>
      <c r="AR122" s="143">
        <f t="shared" si="144"/>
        <v>0</v>
      </c>
      <c r="AS122" s="96">
        <f t="shared" si="145"/>
        <v>19.100000000000001</v>
      </c>
      <c r="AT122" s="144">
        <f t="shared" si="154"/>
        <v>0.10000000000000142</v>
      </c>
      <c r="AU122" s="143">
        <f t="shared" si="155"/>
        <v>0</v>
      </c>
      <c r="AV122" s="96" t="str">
        <f t="shared" si="156"/>
        <v/>
      </c>
      <c r="AW122" s="96" t="e">
        <f t="shared" si="121"/>
        <v>#N/A</v>
      </c>
      <c r="AX122" s="144" t="e">
        <f t="shared" si="157"/>
        <v>#N/A</v>
      </c>
      <c r="AY122" s="160">
        <f t="shared" si="146"/>
        <v>0</v>
      </c>
      <c r="AZ122" s="96" t="str">
        <f t="shared" si="129"/>
        <v/>
      </c>
      <c r="BA122" s="143">
        <f t="shared" si="158"/>
        <v>0</v>
      </c>
      <c r="BB122" s="96" t="str">
        <f t="shared" si="130"/>
        <v/>
      </c>
      <c r="BC122" s="96" t="e">
        <f t="shared" si="159"/>
        <v>#N/A</v>
      </c>
      <c r="BD122" s="96" t="e">
        <f t="shared" si="160"/>
        <v>#N/A</v>
      </c>
      <c r="BE122" s="143">
        <f t="shared" si="161"/>
        <v>0</v>
      </c>
      <c r="BF122" s="96">
        <f t="shared" si="127"/>
        <v>0</v>
      </c>
      <c r="BG122" s="148" t="e">
        <f t="shared" si="162"/>
        <v>#N/A</v>
      </c>
      <c r="BH122" s="143">
        <f t="shared" si="163"/>
        <v>0</v>
      </c>
      <c r="BI122" s="96">
        <f t="shared" si="128"/>
        <v>0</v>
      </c>
      <c r="BJ122" s="148" t="e">
        <f t="shared" si="164"/>
        <v>#N/A</v>
      </c>
      <c r="BK122" s="143">
        <f t="shared" si="165"/>
        <v>0</v>
      </c>
      <c r="BL122" s="96">
        <f t="shared" si="131"/>
        <v>0</v>
      </c>
      <c r="BM122" s="148" t="e">
        <f t="shared" si="166"/>
        <v>#N/A</v>
      </c>
      <c r="BN122" s="143">
        <f t="shared" si="167"/>
        <v>0</v>
      </c>
      <c r="BO122" s="96">
        <f t="shared" si="132"/>
        <v>0</v>
      </c>
      <c r="BP122" s="148" t="e">
        <f>IF(SUM(BO122:BO135)&gt;0,#REF!,#N/A)</f>
        <v>#N/A</v>
      </c>
      <c r="BQ122" s="143">
        <f t="shared" si="147"/>
        <v>0</v>
      </c>
      <c r="BR122" s="96">
        <f t="shared" si="123"/>
        <v>0</v>
      </c>
      <c r="BS122" s="144" t="e">
        <f t="shared" si="124"/>
        <v>#N/A</v>
      </c>
      <c r="BT122" s="143">
        <f t="shared" si="148"/>
        <v>0</v>
      </c>
      <c r="BU122" s="96">
        <f t="shared" si="125"/>
        <v>0</v>
      </c>
      <c r="BV122" s="144" t="e">
        <f t="shared" si="170"/>
        <v>#N/A</v>
      </c>
      <c r="BW122" s="152">
        <f t="shared" si="149"/>
        <v>0</v>
      </c>
      <c r="BX122" s="96">
        <f t="shared" si="133"/>
        <v>0</v>
      </c>
      <c r="BY122" s="154" t="e">
        <f t="shared" si="150"/>
        <v>#N/A</v>
      </c>
      <c r="BZ122" s="152">
        <f t="shared" si="151"/>
        <v>0</v>
      </c>
      <c r="CA122" s="96">
        <f t="shared" si="134"/>
        <v>0</v>
      </c>
      <c r="CB122" s="155" t="e">
        <f t="shared" si="136"/>
        <v>#N/A</v>
      </c>
    </row>
    <row r="123" spans="1:80" s="115" customFormat="1" ht="12.75" x14ac:dyDescent="0.2">
      <c r="B123" s="89">
        <v>119</v>
      </c>
      <c r="C123" s="106" t="str">
        <f t="shared" si="169"/>
        <v/>
      </c>
      <c r="N123" s="112" t="str">
        <f t="shared" si="120"/>
        <v/>
      </c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109">
        <v>119</v>
      </c>
      <c r="Z123" s="102">
        <f t="shared" si="137"/>
        <v>104</v>
      </c>
      <c r="AA123" s="113">
        <f t="shared" si="168"/>
        <v>19.100000000000001</v>
      </c>
      <c r="AB123" s="114">
        <f t="shared" si="171"/>
        <v>18.159572809253756</v>
      </c>
      <c r="AC123" s="114">
        <f t="shared" si="171"/>
        <v>20.386581036900093</v>
      </c>
      <c r="AD123" s="114">
        <f t="shared" si="171"/>
        <v>17.046068695430588</v>
      </c>
      <c r="AE123" s="114">
        <f t="shared" si="171"/>
        <v>21.500085150723262</v>
      </c>
      <c r="AF123" s="114">
        <f t="shared" si="171"/>
        <v>15.932564581607419</v>
      </c>
      <c r="AG123" s="114">
        <f t="shared" si="171"/>
        <v>22.61358926454643</v>
      </c>
      <c r="AH123" s="114">
        <f t="shared" si="171"/>
        <v>19.273076923076925</v>
      </c>
      <c r="AI123" s="96">
        <f t="shared" si="153"/>
        <v>0.10000000000000142</v>
      </c>
      <c r="AJ123" s="103">
        <f t="shared" si="138"/>
        <v>1.1388349514563103</v>
      </c>
      <c r="AK123" s="103">
        <f t="shared" si="139"/>
        <v>3.7239902912621345</v>
      </c>
      <c r="AL123" s="103">
        <f t="shared" si="140"/>
        <v>2.8622718446601931</v>
      </c>
      <c r="AM123" s="103">
        <f t="shared" si="141"/>
        <v>2.0005533980582517</v>
      </c>
      <c r="AN123" s="103">
        <f t="shared" si="142"/>
        <v>22.302377893950709</v>
      </c>
      <c r="AO123" s="103">
        <f t="shared" si="143"/>
        <v>16.243775952203141</v>
      </c>
      <c r="AQ123" s="97"/>
      <c r="AR123" s="143">
        <f t="shared" si="144"/>
        <v>0</v>
      </c>
      <c r="AS123" s="96">
        <f t="shared" si="145"/>
        <v>19.100000000000001</v>
      </c>
      <c r="AT123" s="144">
        <f t="shared" si="154"/>
        <v>0.10000000000000142</v>
      </c>
      <c r="AU123" s="143">
        <f t="shared" si="155"/>
        <v>0</v>
      </c>
      <c r="AV123" s="96" t="str">
        <f t="shared" si="156"/>
        <v/>
      </c>
      <c r="AW123" s="96" t="e">
        <f t="shared" si="121"/>
        <v>#N/A</v>
      </c>
      <c r="AX123" s="144" t="e">
        <f t="shared" si="157"/>
        <v>#N/A</v>
      </c>
      <c r="AY123" s="160">
        <f t="shared" si="146"/>
        <v>0</v>
      </c>
      <c r="AZ123" s="96" t="str">
        <f t="shared" si="129"/>
        <v/>
      </c>
      <c r="BA123" s="143">
        <f t="shared" si="158"/>
        <v>0</v>
      </c>
      <c r="BB123" s="96" t="str">
        <f t="shared" si="130"/>
        <v/>
      </c>
      <c r="BC123" s="96" t="e">
        <f t="shared" si="159"/>
        <v>#N/A</v>
      </c>
      <c r="BD123" s="96" t="e">
        <f t="shared" si="160"/>
        <v>#N/A</v>
      </c>
      <c r="BE123" s="143">
        <f t="shared" si="161"/>
        <v>0</v>
      </c>
      <c r="BF123" s="96">
        <f t="shared" si="127"/>
        <v>0</v>
      </c>
      <c r="BG123" s="148" t="e">
        <f t="shared" si="162"/>
        <v>#N/A</v>
      </c>
      <c r="BH123" s="143">
        <f t="shared" si="163"/>
        <v>0</v>
      </c>
      <c r="BI123" s="96">
        <f t="shared" si="128"/>
        <v>0</v>
      </c>
      <c r="BJ123" s="148" t="e">
        <f t="shared" si="164"/>
        <v>#N/A</v>
      </c>
      <c r="BK123" s="143">
        <f t="shared" si="165"/>
        <v>0</v>
      </c>
      <c r="BL123" s="96">
        <f t="shared" si="131"/>
        <v>0</v>
      </c>
      <c r="BM123" s="148" t="e">
        <f t="shared" si="166"/>
        <v>#N/A</v>
      </c>
      <c r="BN123" s="143">
        <f t="shared" si="167"/>
        <v>0</v>
      </c>
      <c r="BO123" s="96">
        <f t="shared" si="132"/>
        <v>0</v>
      </c>
      <c r="BP123" s="148" t="e">
        <f>IF(SUM(BO123:BO136)&gt;0,#REF!,#N/A)</f>
        <v>#N/A</v>
      </c>
      <c r="BQ123" s="143">
        <f t="shared" si="147"/>
        <v>0</v>
      </c>
      <c r="BR123" s="96">
        <f t="shared" si="123"/>
        <v>0</v>
      </c>
      <c r="BS123" s="144" t="e">
        <f t="shared" si="124"/>
        <v>#N/A</v>
      </c>
      <c r="BT123" s="143">
        <f t="shared" si="148"/>
        <v>0</v>
      </c>
      <c r="BU123" s="96">
        <f t="shared" si="125"/>
        <v>0</v>
      </c>
      <c r="BV123" s="144" t="e">
        <f t="shared" si="170"/>
        <v>#N/A</v>
      </c>
      <c r="BW123" s="152">
        <f t="shared" si="149"/>
        <v>0</v>
      </c>
      <c r="BX123" s="96">
        <f t="shared" si="133"/>
        <v>0</v>
      </c>
      <c r="BY123" s="154" t="e">
        <f t="shared" si="150"/>
        <v>#N/A</v>
      </c>
      <c r="BZ123" s="152">
        <f t="shared" si="151"/>
        <v>0</v>
      </c>
      <c r="CA123" s="96">
        <f t="shared" si="134"/>
        <v>0</v>
      </c>
      <c r="CB123" s="155" t="e">
        <f t="shared" si="136"/>
        <v>#N/A</v>
      </c>
    </row>
    <row r="124" spans="1:80" s="115" customFormat="1" ht="12.75" x14ac:dyDescent="0.2">
      <c r="B124" s="94">
        <v>120</v>
      </c>
      <c r="C124" s="106" t="str">
        <f t="shared" si="169"/>
        <v/>
      </c>
      <c r="N124" s="112" t="str">
        <f t="shared" si="120"/>
        <v/>
      </c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109">
        <v>120</v>
      </c>
      <c r="Z124" s="102">
        <f t="shared" si="137"/>
        <v>104</v>
      </c>
      <c r="AA124" s="113">
        <f t="shared" si="168"/>
        <v>19.100000000000001</v>
      </c>
      <c r="AB124" s="114">
        <f t="shared" si="171"/>
        <v>18.159572809253756</v>
      </c>
      <c r="AC124" s="114">
        <f t="shared" si="171"/>
        <v>20.386581036900093</v>
      </c>
      <c r="AD124" s="114">
        <f t="shared" si="171"/>
        <v>17.046068695430588</v>
      </c>
      <c r="AE124" s="114">
        <f t="shared" si="171"/>
        <v>21.500085150723262</v>
      </c>
      <c r="AF124" s="114">
        <f t="shared" si="171"/>
        <v>15.932564581607419</v>
      </c>
      <c r="AG124" s="114">
        <f t="shared" si="171"/>
        <v>22.61358926454643</v>
      </c>
      <c r="AH124" s="114">
        <f t="shared" si="171"/>
        <v>19.273076923076925</v>
      </c>
      <c r="AI124" s="96">
        <f t="shared" si="153"/>
        <v>0.10000000000000142</v>
      </c>
      <c r="AJ124" s="103">
        <f t="shared" si="138"/>
        <v>1.1388349514563103</v>
      </c>
      <c r="AK124" s="103">
        <f t="shared" si="139"/>
        <v>3.7239902912621345</v>
      </c>
      <c r="AL124" s="103">
        <f t="shared" si="140"/>
        <v>2.8622718446601931</v>
      </c>
      <c r="AM124" s="103">
        <f t="shared" si="141"/>
        <v>2.0005533980582517</v>
      </c>
      <c r="AN124" s="103">
        <f t="shared" si="142"/>
        <v>22.302377893950709</v>
      </c>
      <c r="AO124" s="103">
        <f t="shared" si="143"/>
        <v>16.243775952203141</v>
      </c>
      <c r="AQ124" s="97"/>
      <c r="AR124" s="143">
        <f t="shared" si="144"/>
        <v>0</v>
      </c>
      <c r="AS124" s="96">
        <f t="shared" si="145"/>
        <v>19.100000000000001</v>
      </c>
      <c r="AT124" s="144">
        <f t="shared" si="154"/>
        <v>0.10000000000000142</v>
      </c>
      <c r="AU124" s="143">
        <f t="shared" si="155"/>
        <v>0</v>
      </c>
      <c r="AV124" s="96" t="str">
        <f t="shared" si="156"/>
        <v/>
      </c>
      <c r="AW124" s="96" t="e">
        <f t="shared" si="121"/>
        <v>#N/A</v>
      </c>
      <c r="AX124" s="144" t="e">
        <f t="shared" si="157"/>
        <v>#N/A</v>
      </c>
      <c r="AY124" s="160">
        <f t="shared" si="146"/>
        <v>0</v>
      </c>
      <c r="AZ124" s="96" t="str">
        <f t="shared" si="129"/>
        <v/>
      </c>
      <c r="BA124" s="143">
        <f t="shared" si="158"/>
        <v>0</v>
      </c>
      <c r="BB124" s="96" t="str">
        <f t="shared" si="130"/>
        <v/>
      </c>
      <c r="BC124" s="96" t="e">
        <f t="shared" si="159"/>
        <v>#N/A</v>
      </c>
      <c r="BD124" s="96" t="e">
        <f t="shared" si="160"/>
        <v>#N/A</v>
      </c>
      <c r="BE124" s="143">
        <f t="shared" si="161"/>
        <v>0</v>
      </c>
      <c r="BF124" s="96">
        <f t="shared" si="127"/>
        <v>0</v>
      </c>
      <c r="BG124" s="148" t="e">
        <f t="shared" si="162"/>
        <v>#N/A</v>
      </c>
      <c r="BH124" s="143">
        <f t="shared" si="163"/>
        <v>0</v>
      </c>
      <c r="BI124" s="96">
        <f t="shared" si="128"/>
        <v>0</v>
      </c>
      <c r="BJ124" s="148" t="e">
        <f t="shared" si="164"/>
        <v>#N/A</v>
      </c>
      <c r="BK124" s="143">
        <f t="shared" si="165"/>
        <v>0</v>
      </c>
      <c r="BL124" s="96">
        <f t="shared" si="131"/>
        <v>0</v>
      </c>
      <c r="BM124" s="148" t="e">
        <f t="shared" si="166"/>
        <v>#N/A</v>
      </c>
      <c r="BN124" s="143">
        <f t="shared" si="167"/>
        <v>0</v>
      </c>
      <c r="BO124" s="96">
        <f t="shared" si="132"/>
        <v>0</v>
      </c>
      <c r="BP124" s="148" t="e">
        <f>IF(SUM(BO124:BO137)&gt;0,#REF!,#N/A)</f>
        <v>#N/A</v>
      </c>
      <c r="BQ124" s="143">
        <f t="shared" si="147"/>
        <v>0</v>
      </c>
      <c r="BR124" s="96">
        <f t="shared" si="123"/>
        <v>0</v>
      </c>
      <c r="BS124" s="144" t="e">
        <f t="shared" si="124"/>
        <v>#N/A</v>
      </c>
      <c r="BT124" s="143">
        <f t="shared" si="148"/>
        <v>0</v>
      </c>
      <c r="BU124" s="96">
        <f t="shared" si="125"/>
        <v>0</v>
      </c>
      <c r="BV124" s="144" t="e">
        <f t="shared" si="170"/>
        <v>#N/A</v>
      </c>
      <c r="BW124" s="152">
        <f t="shared" si="149"/>
        <v>0</v>
      </c>
      <c r="BX124" s="96">
        <f t="shared" si="133"/>
        <v>0</v>
      </c>
      <c r="BY124" s="154" t="e">
        <f t="shared" si="150"/>
        <v>#N/A</v>
      </c>
      <c r="BZ124" s="152">
        <f t="shared" si="151"/>
        <v>0</v>
      </c>
      <c r="CA124" s="96">
        <f t="shared" si="134"/>
        <v>0</v>
      </c>
      <c r="CB124" s="155" t="e">
        <f t="shared" si="136"/>
        <v>#N/A</v>
      </c>
    </row>
    <row r="125" spans="1:80" s="115" customFormat="1" ht="12.75" x14ac:dyDescent="0.2">
      <c r="B125" s="89">
        <v>121</v>
      </c>
      <c r="C125" s="106" t="str">
        <f t="shared" si="169"/>
        <v/>
      </c>
      <c r="N125" s="112" t="str">
        <f t="shared" si="120"/>
        <v/>
      </c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109">
        <v>121</v>
      </c>
      <c r="Z125" s="102">
        <f t="shared" si="137"/>
        <v>104</v>
      </c>
      <c r="AA125" s="113">
        <f t="shared" si="168"/>
        <v>19.100000000000001</v>
      </c>
      <c r="AB125" s="114">
        <f t="shared" si="171"/>
        <v>18.159572809253756</v>
      </c>
      <c r="AC125" s="114">
        <f t="shared" si="171"/>
        <v>20.386581036900093</v>
      </c>
      <c r="AD125" s="114">
        <f t="shared" si="171"/>
        <v>17.046068695430588</v>
      </c>
      <c r="AE125" s="114">
        <f t="shared" si="171"/>
        <v>21.500085150723262</v>
      </c>
      <c r="AF125" s="114">
        <f t="shared" si="171"/>
        <v>15.932564581607419</v>
      </c>
      <c r="AG125" s="114">
        <f t="shared" si="171"/>
        <v>22.61358926454643</v>
      </c>
      <c r="AH125" s="114">
        <f t="shared" si="171"/>
        <v>19.273076923076925</v>
      </c>
      <c r="AI125" s="96">
        <f t="shared" si="153"/>
        <v>0.10000000000000142</v>
      </c>
      <c r="AJ125" s="103">
        <f t="shared" si="138"/>
        <v>1.1388349514563103</v>
      </c>
      <c r="AK125" s="103">
        <f t="shared" si="139"/>
        <v>3.7239902912621345</v>
      </c>
      <c r="AL125" s="103">
        <f t="shared" si="140"/>
        <v>2.8622718446601931</v>
      </c>
      <c r="AM125" s="103">
        <f t="shared" si="141"/>
        <v>2.0005533980582517</v>
      </c>
      <c r="AN125" s="103">
        <f t="shared" si="142"/>
        <v>22.302377893950709</v>
      </c>
      <c r="AO125" s="103">
        <f t="shared" si="143"/>
        <v>16.243775952203141</v>
      </c>
      <c r="AQ125" s="97"/>
      <c r="AR125" s="143">
        <f t="shared" si="144"/>
        <v>0</v>
      </c>
      <c r="AS125" s="96">
        <f t="shared" si="145"/>
        <v>19.100000000000001</v>
      </c>
      <c r="AT125" s="144">
        <f t="shared" si="154"/>
        <v>0.10000000000000142</v>
      </c>
      <c r="AU125" s="143">
        <f t="shared" si="155"/>
        <v>0</v>
      </c>
      <c r="AV125" s="96" t="str">
        <f t="shared" si="156"/>
        <v/>
      </c>
      <c r="AW125" s="96" t="e">
        <f t="shared" si="121"/>
        <v>#N/A</v>
      </c>
      <c r="AX125" s="144" t="e">
        <f t="shared" si="157"/>
        <v>#N/A</v>
      </c>
      <c r="AY125" s="160">
        <f t="shared" si="146"/>
        <v>0</v>
      </c>
      <c r="AZ125" s="96" t="str">
        <f t="shared" si="129"/>
        <v/>
      </c>
      <c r="BA125" s="143">
        <f t="shared" si="158"/>
        <v>0</v>
      </c>
      <c r="BB125" s="96" t="str">
        <f t="shared" si="130"/>
        <v/>
      </c>
      <c r="BC125" s="96" t="e">
        <f t="shared" si="159"/>
        <v>#N/A</v>
      </c>
      <c r="BD125" s="96" t="e">
        <f t="shared" si="160"/>
        <v>#N/A</v>
      </c>
      <c r="BE125" s="143">
        <f t="shared" si="161"/>
        <v>0</v>
      </c>
      <c r="BF125" s="96">
        <f t="shared" si="127"/>
        <v>0</v>
      </c>
      <c r="BG125" s="148" t="e">
        <f t="shared" si="162"/>
        <v>#N/A</v>
      </c>
      <c r="BH125" s="143">
        <f t="shared" si="163"/>
        <v>0</v>
      </c>
      <c r="BI125" s="96">
        <f t="shared" si="128"/>
        <v>0</v>
      </c>
      <c r="BJ125" s="148" t="e">
        <f t="shared" si="164"/>
        <v>#N/A</v>
      </c>
      <c r="BK125" s="143">
        <f t="shared" si="165"/>
        <v>0</v>
      </c>
      <c r="BL125" s="96">
        <f t="shared" si="131"/>
        <v>0</v>
      </c>
      <c r="BM125" s="148" t="e">
        <f t="shared" si="166"/>
        <v>#N/A</v>
      </c>
      <c r="BN125" s="143">
        <f t="shared" si="167"/>
        <v>0</v>
      </c>
      <c r="BO125" s="96">
        <f t="shared" si="132"/>
        <v>0</v>
      </c>
      <c r="BP125" s="148" t="e">
        <f>IF(SUM(BO125:BO138)&gt;0,#REF!,#N/A)</f>
        <v>#N/A</v>
      </c>
      <c r="BQ125" s="143">
        <f t="shared" si="147"/>
        <v>0</v>
      </c>
      <c r="BR125" s="96">
        <f t="shared" si="123"/>
        <v>0</v>
      </c>
      <c r="BS125" s="144" t="e">
        <f t="shared" si="124"/>
        <v>#N/A</v>
      </c>
      <c r="BT125" s="143">
        <f t="shared" si="148"/>
        <v>0</v>
      </c>
      <c r="BU125" s="96">
        <f t="shared" si="125"/>
        <v>0</v>
      </c>
      <c r="BV125" s="144" t="e">
        <f t="shared" si="170"/>
        <v>#N/A</v>
      </c>
      <c r="BW125" s="152">
        <f t="shared" si="149"/>
        <v>0</v>
      </c>
      <c r="BX125" s="96">
        <f t="shared" si="133"/>
        <v>0</v>
      </c>
      <c r="BY125" s="154" t="e">
        <f t="shared" si="150"/>
        <v>#N/A</v>
      </c>
      <c r="BZ125" s="152">
        <f t="shared" si="151"/>
        <v>0</v>
      </c>
      <c r="CA125" s="96">
        <f t="shared" si="134"/>
        <v>0</v>
      </c>
      <c r="CB125" s="155" t="e">
        <f t="shared" si="136"/>
        <v>#N/A</v>
      </c>
    </row>
    <row r="126" spans="1:80" s="115" customFormat="1" ht="12.75" x14ac:dyDescent="0.2">
      <c r="B126" s="94">
        <v>122</v>
      </c>
      <c r="C126" s="106" t="str">
        <f t="shared" si="169"/>
        <v/>
      </c>
      <c r="N126" s="112" t="str">
        <f t="shared" si="120"/>
        <v/>
      </c>
      <c r="Q126" s="93"/>
      <c r="R126" s="93"/>
      <c r="S126" s="93"/>
      <c r="T126" s="93"/>
      <c r="U126" s="93"/>
      <c r="V126" s="93"/>
      <c r="W126" s="93"/>
      <c r="X126" s="93"/>
      <c r="Y126" s="113">
        <v>122</v>
      </c>
      <c r="Z126" s="102">
        <f t="shared" si="137"/>
        <v>104</v>
      </c>
      <c r="AA126" s="113">
        <f t="shared" si="168"/>
        <v>19.100000000000001</v>
      </c>
      <c r="AB126" s="114">
        <f t="shared" si="171"/>
        <v>18.159572809253756</v>
      </c>
      <c r="AC126" s="114">
        <f t="shared" si="171"/>
        <v>20.386581036900093</v>
      </c>
      <c r="AD126" s="114">
        <f t="shared" si="171"/>
        <v>17.046068695430588</v>
      </c>
      <c r="AE126" s="114">
        <f t="shared" si="171"/>
        <v>21.500085150723262</v>
      </c>
      <c r="AF126" s="114">
        <f t="shared" si="171"/>
        <v>15.932564581607419</v>
      </c>
      <c r="AG126" s="114">
        <f t="shared" si="171"/>
        <v>22.61358926454643</v>
      </c>
      <c r="AH126" s="114">
        <f t="shared" si="171"/>
        <v>19.273076923076925</v>
      </c>
      <c r="AI126" s="96">
        <f t="shared" si="153"/>
        <v>0.10000000000000142</v>
      </c>
      <c r="AJ126" s="103">
        <f t="shared" si="138"/>
        <v>1.1388349514563103</v>
      </c>
      <c r="AK126" s="103">
        <f t="shared" si="139"/>
        <v>3.7239902912621345</v>
      </c>
      <c r="AL126" s="103">
        <f t="shared" si="140"/>
        <v>2.8622718446601931</v>
      </c>
      <c r="AM126" s="103">
        <f t="shared" si="141"/>
        <v>2.0005533980582517</v>
      </c>
      <c r="AN126" s="103">
        <f t="shared" si="142"/>
        <v>22.302377893950709</v>
      </c>
      <c r="AO126" s="103">
        <f t="shared" si="143"/>
        <v>16.243775952203141</v>
      </c>
      <c r="AQ126" s="97"/>
      <c r="AR126" s="143">
        <f t="shared" si="144"/>
        <v>0</v>
      </c>
      <c r="AS126" s="96">
        <f t="shared" si="145"/>
        <v>19.100000000000001</v>
      </c>
      <c r="AT126" s="144">
        <f t="shared" si="154"/>
        <v>0.10000000000000142</v>
      </c>
      <c r="AU126" s="143">
        <f t="shared" si="155"/>
        <v>0</v>
      </c>
      <c r="AV126" s="96" t="str">
        <f t="shared" si="156"/>
        <v/>
      </c>
      <c r="AW126" s="96" t="e">
        <f t="shared" si="121"/>
        <v>#N/A</v>
      </c>
      <c r="AX126" s="144" t="e">
        <f t="shared" si="157"/>
        <v>#N/A</v>
      </c>
      <c r="AY126" s="160">
        <f t="shared" si="146"/>
        <v>0</v>
      </c>
      <c r="AZ126" s="96" t="str">
        <f t="shared" si="129"/>
        <v/>
      </c>
      <c r="BA126" s="143">
        <f t="shared" si="158"/>
        <v>0</v>
      </c>
      <c r="BB126" s="96" t="str">
        <f t="shared" si="130"/>
        <v/>
      </c>
      <c r="BC126" s="96" t="e">
        <f t="shared" si="159"/>
        <v>#N/A</v>
      </c>
      <c r="BD126" s="96" t="e">
        <f t="shared" si="160"/>
        <v>#N/A</v>
      </c>
      <c r="BE126" s="143">
        <f t="shared" si="161"/>
        <v>0</v>
      </c>
      <c r="BF126" s="96">
        <f t="shared" si="127"/>
        <v>0</v>
      </c>
      <c r="BG126" s="148" t="e">
        <f t="shared" si="162"/>
        <v>#N/A</v>
      </c>
      <c r="BH126" s="143">
        <f t="shared" si="163"/>
        <v>0</v>
      </c>
      <c r="BI126" s="96">
        <f t="shared" si="128"/>
        <v>0</v>
      </c>
      <c r="BJ126" s="148" t="e">
        <f t="shared" si="164"/>
        <v>#N/A</v>
      </c>
      <c r="BK126" s="143">
        <f t="shared" si="165"/>
        <v>0</v>
      </c>
      <c r="BL126" s="96">
        <f t="shared" si="131"/>
        <v>0</v>
      </c>
      <c r="BM126" s="148" t="e">
        <f t="shared" si="166"/>
        <v>#N/A</v>
      </c>
      <c r="BN126" s="143">
        <f t="shared" si="167"/>
        <v>0</v>
      </c>
      <c r="BO126" s="96">
        <f t="shared" si="132"/>
        <v>0</v>
      </c>
      <c r="BP126" s="148" t="e">
        <f>IF(SUM(BO126:BO139)&gt;0,#REF!,#N/A)</f>
        <v>#N/A</v>
      </c>
      <c r="BQ126" s="143">
        <f t="shared" si="147"/>
        <v>0</v>
      </c>
      <c r="BR126" s="96">
        <f t="shared" si="123"/>
        <v>0</v>
      </c>
      <c r="BS126" s="144" t="e">
        <f t="shared" si="124"/>
        <v>#N/A</v>
      </c>
      <c r="BT126" s="143">
        <f t="shared" si="148"/>
        <v>0</v>
      </c>
      <c r="BU126" s="96">
        <f t="shared" si="125"/>
        <v>0</v>
      </c>
      <c r="BV126" s="144" t="e">
        <f t="shared" si="170"/>
        <v>#N/A</v>
      </c>
      <c r="BW126" s="152">
        <f t="shared" si="149"/>
        <v>0</v>
      </c>
      <c r="BX126" s="96">
        <f t="shared" si="133"/>
        <v>0</v>
      </c>
      <c r="BY126" s="154" t="e">
        <f t="shared" si="150"/>
        <v>#N/A</v>
      </c>
      <c r="BZ126" s="152">
        <f t="shared" si="151"/>
        <v>0</v>
      </c>
      <c r="CA126" s="96">
        <f t="shared" si="134"/>
        <v>0</v>
      </c>
      <c r="CB126" s="155" t="e">
        <f t="shared" si="136"/>
        <v>#N/A</v>
      </c>
    </row>
    <row r="127" spans="1:80" s="115" customFormat="1" ht="12.75" x14ac:dyDescent="0.2">
      <c r="B127" s="89">
        <v>123</v>
      </c>
      <c r="C127" s="106" t="str">
        <f t="shared" si="169"/>
        <v/>
      </c>
      <c r="N127" s="112" t="str">
        <f t="shared" si="120"/>
        <v/>
      </c>
      <c r="Q127" s="93"/>
      <c r="R127" s="93"/>
      <c r="S127" s="93"/>
      <c r="T127" s="93"/>
      <c r="U127" s="93"/>
      <c r="V127" s="93"/>
      <c r="W127" s="93"/>
      <c r="X127" s="93"/>
      <c r="Y127" s="113">
        <v>123</v>
      </c>
      <c r="Z127" s="102">
        <f t="shared" si="137"/>
        <v>104</v>
      </c>
      <c r="AA127" s="113">
        <f t="shared" si="168"/>
        <v>19.100000000000001</v>
      </c>
      <c r="AB127" s="114">
        <f t="shared" si="171"/>
        <v>18.159572809253756</v>
      </c>
      <c r="AC127" s="114">
        <f t="shared" si="171"/>
        <v>20.386581036900093</v>
      </c>
      <c r="AD127" s="114">
        <f t="shared" si="171"/>
        <v>17.046068695430588</v>
      </c>
      <c r="AE127" s="114">
        <f t="shared" si="171"/>
        <v>21.500085150723262</v>
      </c>
      <c r="AF127" s="114">
        <f t="shared" si="171"/>
        <v>15.932564581607419</v>
      </c>
      <c r="AG127" s="114">
        <f t="shared" si="171"/>
        <v>22.61358926454643</v>
      </c>
      <c r="AH127" s="114">
        <f t="shared" si="171"/>
        <v>19.273076923076925</v>
      </c>
      <c r="AI127" s="96">
        <f t="shared" si="153"/>
        <v>0.10000000000000142</v>
      </c>
      <c r="AJ127" s="103">
        <f t="shared" si="138"/>
        <v>1.1388349514563103</v>
      </c>
      <c r="AK127" s="103">
        <f t="shared" si="139"/>
        <v>3.7239902912621345</v>
      </c>
      <c r="AL127" s="103">
        <f t="shared" si="140"/>
        <v>2.8622718446601931</v>
      </c>
      <c r="AM127" s="103">
        <f t="shared" si="141"/>
        <v>2.0005533980582517</v>
      </c>
      <c r="AN127" s="103">
        <f t="shared" si="142"/>
        <v>22.302377893950709</v>
      </c>
      <c r="AO127" s="103">
        <f t="shared" si="143"/>
        <v>16.243775952203141</v>
      </c>
      <c r="AQ127" s="97"/>
      <c r="AR127" s="143">
        <f t="shared" si="144"/>
        <v>0</v>
      </c>
      <c r="AS127" s="96">
        <f t="shared" si="145"/>
        <v>19.100000000000001</v>
      </c>
      <c r="AT127" s="144">
        <f t="shared" si="154"/>
        <v>0.10000000000000142</v>
      </c>
      <c r="AU127" s="143">
        <f t="shared" si="155"/>
        <v>0</v>
      </c>
      <c r="AV127" s="96" t="str">
        <f t="shared" si="156"/>
        <v/>
      </c>
      <c r="AW127" s="96" t="e">
        <f t="shared" si="121"/>
        <v>#N/A</v>
      </c>
      <c r="AX127" s="144" t="e">
        <f t="shared" si="157"/>
        <v>#N/A</v>
      </c>
      <c r="AY127" s="160">
        <f t="shared" si="146"/>
        <v>0</v>
      </c>
      <c r="AZ127" s="96" t="str">
        <f t="shared" si="129"/>
        <v/>
      </c>
      <c r="BA127" s="143">
        <f t="shared" si="158"/>
        <v>0</v>
      </c>
      <c r="BB127" s="96" t="str">
        <f t="shared" si="130"/>
        <v/>
      </c>
      <c r="BC127" s="96" t="e">
        <f t="shared" si="159"/>
        <v>#N/A</v>
      </c>
      <c r="BD127" s="96" t="e">
        <f t="shared" si="160"/>
        <v>#N/A</v>
      </c>
      <c r="BE127" s="143">
        <f t="shared" si="161"/>
        <v>0</v>
      </c>
      <c r="BF127" s="96">
        <f t="shared" si="127"/>
        <v>0</v>
      </c>
      <c r="BG127" s="148" t="e">
        <f t="shared" si="162"/>
        <v>#N/A</v>
      </c>
      <c r="BH127" s="143">
        <f t="shared" si="163"/>
        <v>0</v>
      </c>
      <c r="BI127" s="96">
        <f t="shared" si="128"/>
        <v>0</v>
      </c>
      <c r="BJ127" s="148" t="e">
        <f t="shared" si="164"/>
        <v>#N/A</v>
      </c>
      <c r="BK127" s="143">
        <f t="shared" si="165"/>
        <v>0</v>
      </c>
      <c r="BL127" s="96">
        <f t="shared" si="131"/>
        <v>0</v>
      </c>
      <c r="BM127" s="148" t="e">
        <f t="shared" si="166"/>
        <v>#N/A</v>
      </c>
      <c r="BN127" s="143">
        <f t="shared" si="167"/>
        <v>0</v>
      </c>
      <c r="BO127" s="96">
        <f t="shared" si="132"/>
        <v>0</v>
      </c>
      <c r="BP127" s="148" t="e">
        <f>IF(SUM(BO127:BO140)&gt;0,#REF!,#N/A)</f>
        <v>#N/A</v>
      </c>
      <c r="BQ127" s="143">
        <f t="shared" si="147"/>
        <v>0</v>
      </c>
      <c r="BR127" s="96">
        <f t="shared" si="123"/>
        <v>0</v>
      </c>
      <c r="BS127" s="144" t="e">
        <f t="shared" si="124"/>
        <v>#N/A</v>
      </c>
      <c r="BT127" s="143">
        <f t="shared" si="148"/>
        <v>0</v>
      </c>
      <c r="BU127" s="96">
        <f t="shared" si="125"/>
        <v>0</v>
      </c>
      <c r="BV127" s="144" t="e">
        <f t="shared" si="170"/>
        <v>#N/A</v>
      </c>
      <c r="BW127" s="152">
        <f t="shared" si="149"/>
        <v>0</v>
      </c>
      <c r="BX127" s="96">
        <f t="shared" si="133"/>
        <v>0</v>
      </c>
      <c r="BY127" s="154" t="e">
        <f t="shared" si="150"/>
        <v>#N/A</v>
      </c>
      <c r="BZ127" s="152">
        <f t="shared" si="151"/>
        <v>0</v>
      </c>
      <c r="CA127" s="96">
        <f t="shared" si="134"/>
        <v>0</v>
      </c>
      <c r="CB127" s="155" t="e">
        <f t="shared" si="136"/>
        <v>#N/A</v>
      </c>
    </row>
    <row r="128" spans="1:80" s="115" customFormat="1" ht="12.75" x14ac:dyDescent="0.2">
      <c r="B128" s="94">
        <v>124</v>
      </c>
      <c r="C128" s="106" t="str">
        <f t="shared" si="169"/>
        <v/>
      </c>
      <c r="N128" s="112" t="str">
        <f t="shared" si="120"/>
        <v/>
      </c>
      <c r="Q128" s="93"/>
      <c r="R128" s="93"/>
      <c r="S128" s="93"/>
      <c r="T128" s="93"/>
      <c r="U128" s="93"/>
      <c r="V128" s="93"/>
      <c r="W128" s="93"/>
      <c r="X128" s="93"/>
      <c r="Y128" s="113">
        <v>124</v>
      </c>
      <c r="Z128" s="102">
        <f t="shared" si="137"/>
        <v>104</v>
      </c>
      <c r="AA128" s="113">
        <f t="shared" si="168"/>
        <v>19.100000000000001</v>
      </c>
      <c r="AB128" s="114">
        <f t="shared" si="171"/>
        <v>18.159572809253756</v>
      </c>
      <c r="AC128" s="114">
        <f t="shared" si="171"/>
        <v>20.386581036900093</v>
      </c>
      <c r="AD128" s="114">
        <f t="shared" si="171"/>
        <v>17.046068695430588</v>
      </c>
      <c r="AE128" s="114">
        <f t="shared" si="171"/>
        <v>21.500085150723262</v>
      </c>
      <c r="AF128" s="114">
        <f t="shared" si="171"/>
        <v>15.932564581607419</v>
      </c>
      <c r="AG128" s="114">
        <f t="shared" si="171"/>
        <v>22.61358926454643</v>
      </c>
      <c r="AH128" s="114">
        <f t="shared" si="171"/>
        <v>19.273076923076925</v>
      </c>
      <c r="AI128" s="96">
        <f t="shared" si="153"/>
        <v>0.10000000000000142</v>
      </c>
      <c r="AJ128" s="103">
        <f t="shared" si="138"/>
        <v>1.1388349514563103</v>
      </c>
      <c r="AK128" s="103">
        <f t="shared" si="139"/>
        <v>3.7239902912621345</v>
      </c>
      <c r="AL128" s="103">
        <f t="shared" si="140"/>
        <v>2.8622718446601931</v>
      </c>
      <c r="AM128" s="103">
        <f t="shared" si="141"/>
        <v>2.0005533980582517</v>
      </c>
      <c r="AN128" s="103">
        <f t="shared" si="142"/>
        <v>22.302377893950709</v>
      </c>
      <c r="AO128" s="103">
        <f t="shared" si="143"/>
        <v>16.243775952203141</v>
      </c>
      <c r="AQ128" s="97"/>
      <c r="AR128" s="143">
        <f t="shared" si="144"/>
        <v>0</v>
      </c>
      <c r="AS128" s="96">
        <f t="shared" si="145"/>
        <v>19.100000000000001</v>
      </c>
      <c r="AT128" s="144">
        <f t="shared" si="154"/>
        <v>0.10000000000000142</v>
      </c>
      <c r="AU128" s="143">
        <f t="shared" si="155"/>
        <v>0</v>
      </c>
      <c r="AV128" s="96" t="str">
        <f t="shared" si="156"/>
        <v/>
      </c>
      <c r="AW128" s="96" t="e">
        <f t="shared" si="121"/>
        <v>#N/A</v>
      </c>
      <c r="AX128" s="144" t="e">
        <f t="shared" si="157"/>
        <v>#N/A</v>
      </c>
      <c r="AY128" s="160">
        <f t="shared" si="146"/>
        <v>0</v>
      </c>
      <c r="AZ128" s="96" t="str">
        <f t="shared" si="129"/>
        <v/>
      </c>
      <c r="BA128" s="143">
        <f t="shared" si="158"/>
        <v>0</v>
      </c>
      <c r="BB128" s="96" t="str">
        <f t="shared" si="130"/>
        <v/>
      </c>
      <c r="BC128" s="96" t="e">
        <f t="shared" si="159"/>
        <v>#N/A</v>
      </c>
      <c r="BD128" s="96" t="e">
        <f t="shared" si="160"/>
        <v>#N/A</v>
      </c>
      <c r="BE128" s="143">
        <f t="shared" si="161"/>
        <v>0</v>
      </c>
      <c r="BF128" s="96">
        <f t="shared" si="127"/>
        <v>0</v>
      </c>
      <c r="BG128" s="148" t="e">
        <f t="shared" si="162"/>
        <v>#N/A</v>
      </c>
      <c r="BH128" s="143">
        <f t="shared" si="163"/>
        <v>0</v>
      </c>
      <c r="BI128" s="96">
        <f t="shared" si="128"/>
        <v>0</v>
      </c>
      <c r="BJ128" s="148" t="e">
        <f t="shared" si="164"/>
        <v>#N/A</v>
      </c>
      <c r="BK128" s="143">
        <f t="shared" si="165"/>
        <v>0</v>
      </c>
      <c r="BL128" s="96">
        <f t="shared" si="131"/>
        <v>0</v>
      </c>
      <c r="BM128" s="148" t="e">
        <f t="shared" si="166"/>
        <v>#N/A</v>
      </c>
      <c r="BN128" s="143">
        <f t="shared" si="167"/>
        <v>0</v>
      </c>
      <c r="BO128" s="96">
        <f t="shared" si="132"/>
        <v>0</v>
      </c>
      <c r="BP128" s="148" t="e">
        <f>IF(SUM(BO128:BO141)&gt;0,#REF!,#N/A)</f>
        <v>#N/A</v>
      </c>
      <c r="BQ128" s="143">
        <f t="shared" si="147"/>
        <v>0</v>
      </c>
      <c r="BR128" s="96">
        <f t="shared" si="123"/>
        <v>0</v>
      </c>
      <c r="BS128" s="144" t="e">
        <f t="shared" si="124"/>
        <v>#N/A</v>
      </c>
      <c r="BT128" s="143">
        <f t="shared" si="148"/>
        <v>0</v>
      </c>
      <c r="BU128" s="96">
        <f t="shared" si="125"/>
        <v>0</v>
      </c>
      <c r="BV128" s="144" t="e">
        <f t="shared" si="170"/>
        <v>#N/A</v>
      </c>
      <c r="BW128" s="152">
        <f t="shared" si="149"/>
        <v>0</v>
      </c>
      <c r="BX128" s="96">
        <f t="shared" si="133"/>
        <v>0</v>
      </c>
      <c r="BY128" s="154" t="e">
        <f t="shared" si="150"/>
        <v>#N/A</v>
      </c>
      <c r="BZ128" s="152">
        <f t="shared" si="151"/>
        <v>0</v>
      </c>
      <c r="CA128" s="96">
        <f t="shared" si="134"/>
        <v>0</v>
      </c>
      <c r="CB128" s="155" t="e">
        <f t="shared" si="136"/>
        <v>#N/A</v>
      </c>
    </row>
    <row r="129" spans="2:80" s="115" customFormat="1" ht="12.75" x14ac:dyDescent="0.2">
      <c r="B129" s="89">
        <v>125</v>
      </c>
      <c r="C129" s="106" t="str">
        <f t="shared" si="169"/>
        <v/>
      </c>
      <c r="N129" s="112" t="str">
        <f t="shared" si="120"/>
        <v/>
      </c>
      <c r="Q129" s="93"/>
      <c r="R129" s="93"/>
      <c r="S129" s="93"/>
      <c r="T129" s="93"/>
      <c r="U129" s="93"/>
      <c r="V129" s="93"/>
      <c r="W129" s="93"/>
      <c r="X129" s="93"/>
      <c r="Y129" s="113">
        <v>125</v>
      </c>
      <c r="Z129" s="102">
        <f t="shared" si="137"/>
        <v>104</v>
      </c>
      <c r="AA129" s="113">
        <f t="shared" si="168"/>
        <v>19.100000000000001</v>
      </c>
      <c r="AB129" s="114">
        <f t="shared" si="171"/>
        <v>18.159572809253756</v>
      </c>
      <c r="AC129" s="114">
        <f t="shared" si="171"/>
        <v>20.386581036900093</v>
      </c>
      <c r="AD129" s="114">
        <f t="shared" si="171"/>
        <v>17.046068695430588</v>
      </c>
      <c r="AE129" s="114">
        <f t="shared" si="171"/>
        <v>21.500085150723262</v>
      </c>
      <c r="AF129" s="114">
        <f t="shared" si="171"/>
        <v>15.932564581607419</v>
      </c>
      <c r="AG129" s="114">
        <f t="shared" si="171"/>
        <v>22.61358926454643</v>
      </c>
      <c r="AH129" s="114">
        <f t="shared" si="171"/>
        <v>19.273076923076925</v>
      </c>
      <c r="AI129" s="96">
        <f t="shared" si="153"/>
        <v>0.10000000000000142</v>
      </c>
      <c r="AJ129" s="103">
        <f t="shared" si="138"/>
        <v>1.1388349514563103</v>
      </c>
      <c r="AK129" s="103">
        <f t="shared" si="139"/>
        <v>3.7239902912621345</v>
      </c>
      <c r="AL129" s="103">
        <f t="shared" si="140"/>
        <v>2.8622718446601931</v>
      </c>
      <c r="AM129" s="103">
        <f t="shared" si="141"/>
        <v>2.0005533980582517</v>
      </c>
      <c r="AN129" s="103">
        <f t="shared" si="142"/>
        <v>22.302377893950709</v>
      </c>
      <c r="AO129" s="103">
        <f t="shared" si="143"/>
        <v>16.243775952203141</v>
      </c>
      <c r="AQ129" s="97"/>
      <c r="AR129" s="143">
        <f t="shared" si="144"/>
        <v>0</v>
      </c>
      <c r="AS129" s="96">
        <f t="shared" si="145"/>
        <v>19.100000000000001</v>
      </c>
      <c r="AT129" s="144">
        <f t="shared" si="154"/>
        <v>0.10000000000000142</v>
      </c>
      <c r="AU129" s="143">
        <f t="shared" si="155"/>
        <v>0</v>
      </c>
      <c r="AV129" s="96" t="str">
        <f t="shared" si="156"/>
        <v/>
      </c>
      <c r="AW129" s="96" t="e">
        <f t="shared" si="121"/>
        <v>#N/A</v>
      </c>
      <c r="AX129" s="144" t="e">
        <f t="shared" si="157"/>
        <v>#N/A</v>
      </c>
      <c r="AY129" s="160">
        <f t="shared" si="146"/>
        <v>0</v>
      </c>
      <c r="AZ129" s="96" t="str">
        <f t="shared" si="129"/>
        <v/>
      </c>
      <c r="BA129" s="143">
        <f t="shared" si="158"/>
        <v>0</v>
      </c>
      <c r="BB129" s="96" t="str">
        <f t="shared" si="130"/>
        <v/>
      </c>
      <c r="BC129" s="96" t="e">
        <f t="shared" si="159"/>
        <v>#N/A</v>
      </c>
      <c r="BD129" s="96" t="e">
        <f t="shared" si="160"/>
        <v>#N/A</v>
      </c>
      <c r="BE129" s="143">
        <f t="shared" si="161"/>
        <v>0</v>
      </c>
      <c r="BF129" s="96">
        <f t="shared" si="127"/>
        <v>0</v>
      </c>
      <c r="BG129" s="148" t="e">
        <f t="shared" si="162"/>
        <v>#N/A</v>
      </c>
      <c r="BH129" s="143">
        <f t="shared" si="163"/>
        <v>0</v>
      </c>
      <c r="BI129" s="96">
        <f t="shared" si="128"/>
        <v>0</v>
      </c>
      <c r="BJ129" s="148" t="e">
        <f t="shared" si="164"/>
        <v>#N/A</v>
      </c>
      <c r="BK129" s="143">
        <f t="shared" si="165"/>
        <v>0</v>
      </c>
      <c r="BL129" s="96">
        <f t="shared" si="131"/>
        <v>0</v>
      </c>
      <c r="BM129" s="148" t="e">
        <f t="shared" si="166"/>
        <v>#N/A</v>
      </c>
      <c r="BN129" s="143">
        <f t="shared" si="167"/>
        <v>0</v>
      </c>
      <c r="BO129" s="96">
        <f t="shared" si="132"/>
        <v>0</v>
      </c>
      <c r="BP129" s="148" t="e">
        <f>IF(SUM(BO129:BO142)&gt;0,#REF!,#N/A)</f>
        <v>#N/A</v>
      </c>
      <c r="BQ129" s="143">
        <f t="shared" si="147"/>
        <v>0</v>
      </c>
      <c r="BR129" s="96">
        <f t="shared" si="123"/>
        <v>0</v>
      </c>
      <c r="BS129" s="144" t="e">
        <f t="shared" si="124"/>
        <v>#N/A</v>
      </c>
      <c r="BT129" s="143">
        <f t="shared" si="148"/>
        <v>0</v>
      </c>
      <c r="BU129" s="96">
        <f t="shared" si="125"/>
        <v>0</v>
      </c>
      <c r="BV129" s="144" t="e">
        <f t="shared" si="170"/>
        <v>#N/A</v>
      </c>
      <c r="BW129" s="152">
        <f t="shared" si="149"/>
        <v>0</v>
      </c>
      <c r="BX129" s="96">
        <f t="shared" si="133"/>
        <v>0</v>
      </c>
      <c r="BY129" s="154" t="e">
        <f t="shared" si="150"/>
        <v>#N/A</v>
      </c>
      <c r="BZ129" s="152">
        <f t="shared" si="151"/>
        <v>0</v>
      </c>
      <c r="CA129" s="96">
        <f t="shared" si="134"/>
        <v>0</v>
      </c>
      <c r="CB129" s="155" t="e">
        <f t="shared" si="136"/>
        <v>#N/A</v>
      </c>
    </row>
    <row r="130" spans="2:80" s="115" customFormat="1" ht="12.75" x14ac:dyDescent="0.2">
      <c r="B130" s="94">
        <v>126</v>
      </c>
      <c r="C130" s="106" t="str">
        <f t="shared" si="169"/>
        <v/>
      </c>
      <c r="N130" s="112" t="str">
        <f t="shared" si="120"/>
        <v/>
      </c>
      <c r="Q130" s="93"/>
      <c r="R130" s="93"/>
      <c r="S130" s="93"/>
      <c r="T130" s="93"/>
      <c r="U130" s="93"/>
      <c r="V130" s="93"/>
      <c r="W130" s="93"/>
      <c r="X130" s="93"/>
      <c r="Y130" s="113">
        <v>126</v>
      </c>
      <c r="Z130" s="102">
        <f t="shared" si="137"/>
        <v>104</v>
      </c>
      <c r="AA130" s="113">
        <f t="shared" si="168"/>
        <v>19.100000000000001</v>
      </c>
      <c r="AB130" s="114">
        <f t="shared" si="171"/>
        <v>18.159572809253756</v>
      </c>
      <c r="AC130" s="114">
        <f t="shared" si="171"/>
        <v>20.386581036900093</v>
      </c>
      <c r="AD130" s="114">
        <f t="shared" si="171"/>
        <v>17.046068695430588</v>
      </c>
      <c r="AE130" s="114">
        <f t="shared" si="171"/>
        <v>21.500085150723262</v>
      </c>
      <c r="AF130" s="114">
        <f t="shared" si="171"/>
        <v>15.932564581607419</v>
      </c>
      <c r="AG130" s="114">
        <f t="shared" si="171"/>
        <v>22.61358926454643</v>
      </c>
      <c r="AH130" s="114">
        <f t="shared" si="171"/>
        <v>19.273076923076925</v>
      </c>
      <c r="AI130" s="96">
        <f t="shared" si="153"/>
        <v>0.10000000000000142</v>
      </c>
      <c r="AJ130" s="103">
        <f t="shared" si="138"/>
        <v>1.1388349514563103</v>
      </c>
      <c r="AK130" s="103">
        <f t="shared" si="139"/>
        <v>3.7239902912621345</v>
      </c>
      <c r="AL130" s="103">
        <f t="shared" si="140"/>
        <v>2.8622718446601931</v>
      </c>
      <c r="AM130" s="103">
        <f t="shared" si="141"/>
        <v>2.0005533980582517</v>
      </c>
      <c r="AN130" s="103">
        <f t="shared" si="142"/>
        <v>22.302377893950709</v>
      </c>
      <c r="AO130" s="103">
        <f t="shared" si="143"/>
        <v>16.243775952203141</v>
      </c>
      <c r="AQ130" s="97"/>
      <c r="AR130" s="143">
        <f t="shared" si="144"/>
        <v>0</v>
      </c>
      <c r="AS130" s="96">
        <f t="shared" si="145"/>
        <v>19.100000000000001</v>
      </c>
      <c r="AT130" s="144">
        <f t="shared" si="154"/>
        <v>0.10000000000000142</v>
      </c>
      <c r="AU130" s="143">
        <f t="shared" si="155"/>
        <v>0</v>
      </c>
      <c r="AV130" s="96" t="str">
        <f t="shared" si="156"/>
        <v/>
      </c>
      <c r="AW130" s="96" t="e">
        <f t="shared" si="121"/>
        <v>#N/A</v>
      </c>
      <c r="AX130" s="144" t="e">
        <f t="shared" si="157"/>
        <v>#N/A</v>
      </c>
      <c r="AY130" s="160">
        <f t="shared" si="146"/>
        <v>0</v>
      </c>
      <c r="AZ130" s="96" t="str">
        <f t="shared" si="129"/>
        <v/>
      </c>
      <c r="BA130" s="143">
        <f t="shared" si="158"/>
        <v>0</v>
      </c>
      <c r="BB130" s="96" t="str">
        <f t="shared" si="130"/>
        <v/>
      </c>
      <c r="BC130" s="96" t="e">
        <f t="shared" si="159"/>
        <v>#N/A</v>
      </c>
      <c r="BD130" s="96" t="e">
        <f t="shared" si="160"/>
        <v>#N/A</v>
      </c>
      <c r="BE130" s="143">
        <f t="shared" si="161"/>
        <v>0</v>
      </c>
      <c r="BF130" s="96">
        <f t="shared" si="127"/>
        <v>0</v>
      </c>
      <c r="BG130" s="148" t="e">
        <f t="shared" si="162"/>
        <v>#N/A</v>
      </c>
      <c r="BH130" s="143">
        <f t="shared" si="163"/>
        <v>0</v>
      </c>
      <c r="BI130" s="96">
        <f t="shared" si="128"/>
        <v>0</v>
      </c>
      <c r="BJ130" s="148" t="e">
        <f t="shared" si="164"/>
        <v>#N/A</v>
      </c>
      <c r="BK130" s="143">
        <f t="shared" si="165"/>
        <v>0</v>
      </c>
      <c r="BL130" s="96">
        <f t="shared" si="131"/>
        <v>0</v>
      </c>
      <c r="BM130" s="148" t="e">
        <f t="shared" si="166"/>
        <v>#N/A</v>
      </c>
      <c r="BN130" s="143">
        <f t="shared" si="167"/>
        <v>0</v>
      </c>
      <c r="BO130" s="96">
        <f t="shared" si="132"/>
        <v>0</v>
      </c>
      <c r="BP130" s="148" t="e">
        <f>IF(SUM(BO130:BO143)&gt;0,#REF!,#N/A)</f>
        <v>#N/A</v>
      </c>
      <c r="BQ130" s="143">
        <f t="shared" si="147"/>
        <v>0</v>
      </c>
      <c r="BR130" s="96">
        <f t="shared" si="123"/>
        <v>0</v>
      </c>
      <c r="BS130" s="144" t="e">
        <f t="shared" si="124"/>
        <v>#N/A</v>
      </c>
      <c r="BT130" s="143">
        <f t="shared" si="148"/>
        <v>0</v>
      </c>
      <c r="BU130" s="96">
        <f t="shared" si="125"/>
        <v>0</v>
      </c>
      <c r="BV130" s="144" t="e">
        <f t="shared" si="170"/>
        <v>#N/A</v>
      </c>
      <c r="BW130" s="152">
        <f t="shared" si="149"/>
        <v>0</v>
      </c>
      <c r="BX130" s="96">
        <f t="shared" si="133"/>
        <v>0</v>
      </c>
      <c r="BY130" s="154" t="e">
        <f t="shared" si="150"/>
        <v>#N/A</v>
      </c>
      <c r="BZ130" s="152">
        <f t="shared" si="151"/>
        <v>0</v>
      </c>
      <c r="CA130" s="96">
        <f t="shared" si="134"/>
        <v>0</v>
      </c>
      <c r="CB130" s="155" t="e">
        <f t="shared" si="136"/>
        <v>#N/A</v>
      </c>
    </row>
    <row r="131" spans="2:80" s="115" customFormat="1" ht="12.75" x14ac:dyDescent="0.2">
      <c r="B131" s="89">
        <v>127</v>
      </c>
      <c r="C131" s="106" t="str">
        <f t="shared" si="169"/>
        <v/>
      </c>
      <c r="N131" s="112" t="str">
        <f t="shared" si="120"/>
        <v/>
      </c>
      <c r="Q131" s="93"/>
      <c r="R131" s="93"/>
      <c r="S131" s="93"/>
      <c r="T131" s="93"/>
      <c r="U131" s="93"/>
      <c r="V131" s="93"/>
      <c r="W131" s="93"/>
      <c r="X131" s="93"/>
      <c r="Y131" s="113">
        <v>127</v>
      </c>
      <c r="Z131" s="102">
        <f t="shared" si="137"/>
        <v>104</v>
      </c>
      <c r="AA131" s="113">
        <f t="shared" si="168"/>
        <v>19.100000000000001</v>
      </c>
      <c r="AB131" s="114">
        <f t="shared" si="171"/>
        <v>18.159572809253756</v>
      </c>
      <c r="AC131" s="114">
        <f t="shared" si="171"/>
        <v>20.386581036900093</v>
      </c>
      <c r="AD131" s="114">
        <f t="shared" si="171"/>
        <v>17.046068695430588</v>
      </c>
      <c r="AE131" s="114">
        <f t="shared" si="171"/>
        <v>21.500085150723262</v>
      </c>
      <c r="AF131" s="114">
        <f t="shared" si="171"/>
        <v>15.932564581607419</v>
      </c>
      <c r="AG131" s="114">
        <f t="shared" si="171"/>
        <v>22.61358926454643</v>
      </c>
      <c r="AH131" s="114">
        <f t="shared" si="171"/>
        <v>19.273076923076925</v>
      </c>
      <c r="AI131" s="96">
        <f t="shared" si="153"/>
        <v>0.10000000000000142</v>
      </c>
      <c r="AJ131" s="103">
        <f t="shared" si="138"/>
        <v>1.1388349514563103</v>
      </c>
      <c r="AK131" s="103">
        <f t="shared" si="139"/>
        <v>3.7239902912621345</v>
      </c>
      <c r="AL131" s="103">
        <f t="shared" si="140"/>
        <v>2.8622718446601931</v>
      </c>
      <c r="AM131" s="103">
        <f t="shared" si="141"/>
        <v>2.0005533980582517</v>
      </c>
      <c r="AN131" s="103">
        <f t="shared" si="142"/>
        <v>22.302377893950709</v>
      </c>
      <c r="AO131" s="103">
        <f t="shared" si="143"/>
        <v>16.243775952203141</v>
      </c>
      <c r="AQ131" s="97"/>
      <c r="AR131" s="143">
        <f t="shared" si="144"/>
        <v>0</v>
      </c>
      <c r="AS131" s="96">
        <f t="shared" si="145"/>
        <v>19.100000000000001</v>
      </c>
      <c r="AT131" s="144">
        <f t="shared" si="154"/>
        <v>0.10000000000000142</v>
      </c>
      <c r="AU131" s="143">
        <f t="shared" si="155"/>
        <v>0</v>
      </c>
      <c r="AV131" s="96" t="str">
        <f t="shared" si="156"/>
        <v/>
      </c>
      <c r="AW131" s="96" t="e">
        <f t="shared" si="121"/>
        <v>#N/A</v>
      </c>
      <c r="AX131" s="144" t="e">
        <f t="shared" si="157"/>
        <v>#N/A</v>
      </c>
      <c r="AY131" s="160">
        <f t="shared" si="146"/>
        <v>0</v>
      </c>
      <c r="AZ131" s="96" t="str">
        <f t="shared" si="129"/>
        <v/>
      </c>
      <c r="BA131" s="143">
        <f t="shared" si="158"/>
        <v>0</v>
      </c>
      <c r="BB131" s="96" t="str">
        <f t="shared" si="130"/>
        <v/>
      </c>
      <c r="BC131" s="96" t="e">
        <f t="shared" si="159"/>
        <v>#N/A</v>
      </c>
      <c r="BD131" s="96" t="e">
        <f t="shared" si="160"/>
        <v>#N/A</v>
      </c>
      <c r="BE131" s="143">
        <f t="shared" si="161"/>
        <v>0</v>
      </c>
      <c r="BF131" s="96">
        <f t="shared" si="127"/>
        <v>0</v>
      </c>
      <c r="BG131" s="148" t="e">
        <f t="shared" si="162"/>
        <v>#N/A</v>
      </c>
      <c r="BH131" s="143">
        <f t="shared" si="163"/>
        <v>0</v>
      </c>
      <c r="BI131" s="96">
        <f t="shared" si="128"/>
        <v>0</v>
      </c>
      <c r="BJ131" s="148" t="e">
        <f t="shared" si="164"/>
        <v>#N/A</v>
      </c>
      <c r="BK131" s="143">
        <f t="shared" si="165"/>
        <v>0</v>
      </c>
      <c r="BL131" s="96">
        <f t="shared" si="131"/>
        <v>0</v>
      </c>
      <c r="BM131" s="148" t="e">
        <f t="shared" si="166"/>
        <v>#N/A</v>
      </c>
      <c r="BN131" s="143">
        <f t="shared" si="167"/>
        <v>0</v>
      </c>
      <c r="BO131" s="96">
        <f t="shared" si="132"/>
        <v>0</v>
      </c>
      <c r="BP131" s="148" t="e">
        <f>IF(SUM(BO131:BO144)&gt;0,#REF!,#N/A)</f>
        <v>#N/A</v>
      </c>
      <c r="BQ131" s="143">
        <f t="shared" si="147"/>
        <v>0</v>
      </c>
      <c r="BR131" s="96">
        <f t="shared" si="123"/>
        <v>0</v>
      </c>
      <c r="BS131" s="144" t="e">
        <f t="shared" si="124"/>
        <v>#N/A</v>
      </c>
      <c r="BT131" s="143">
        <f t="shared" si="148"/>
        <v>0</v>
      </c>
      <c r="BU131" s="96">
        <f t="shared" si="125"/>
        <v>0</v>
      </c>
      <c r="BV131" s="144" t="e">
        <f t="shared" si="170"/>
        <v>#N/A</v>
      </c>
      <c r="BW131" s="152">
        <f t="shared" si="149"/>
        <v>0</v>
      </c>
      <c r="BX131" s="96">
        <f t="shared" si="133"/>
        <v>0</v>
      </c>
      <c r="BY131" s="154" t="e">
        <f t="shared" si="150"/>
        <v>#N/A</v>
      </c>
      <c r="BZ131" s="152">
        <f t="shared" si="151"/>
        <v>0</v>
      </c>
      <c r="CA131" s="96">
        <f t="shared" si="134"/>
        <v>0</v>
      </c>
      <c r="CB131" s="155" t="e">
        <f t="shared" si="136"/>
        <v>#N/A</v>
      </c>
    </row>
    <row r="132" spans="2:80" s="115" customFormat="1" ht="12.75" x14ac:dyDescent="0.2">
      <c r="B132" s="94">
        <v>128</v>
      </c>
      <c r="C132" s="106" t="str">
        <f t="shared" si="169"/>
        <v/>
      </c>
      <c r="N132" s="112" t="str">
        <f t="shared" si="120"/>
        <v/>
      </c>
      <c r="Q132" s="93"/>
      <c r="R132" s="93"/>
      <c r="S132" s="93"/>
      <c r="T132" s="93"/>
      <c r="U132" s="93"/>
      <c r="V132" s="93"/>
      <c r="W132" s="93"/>
      <c r="X132" s="93"/>
      <c r="Y132" s="113">
        <v>128</v>
      </c>
      <c r="Z132" s="102">
        <f t="shared" si="137"/>
        <v>104</v>
      </c>
      <c r="AA132" s="113">
        <f t="shared" si="168"/>
        <v>19.100000000000001</v>
      </c>
      <c r="AB132" s="114">
        <f t="shared" si="171"/>
        <v>18.159572809253756</v>
      </c>
      <c r="AC132" s="114">
        <f t="shared" si="171"/>
        <v>20.386581036900093</v>
      </c>
      <c r="AD132" s="114">
        <f t="shared" si="171"/>
        <v>17.046068695430588</v>
      </c>
      <c r="AE132" s="114">
        <f t="shared" si="171"/>
        <v>21.500085150723262</v>
      </c>
      <c r="AF132" s="114">
        <f t="shared" si="171"/>
        <v>15.932564581607419</v>
      </c>
      <c r="AG132" s="114">
        <f t="shared" si="171"/>
        <v>22.61358926454643</v>
      </c>
      <c r="AH132" s="114">
        <f t="shared" si="171"/>
        <v>19.273076923076925</v>
      </c>
      <c r="AI132" s="96">
        <f t="shared" si="153"/>
        <v>0.10000000000000142</v>
      </c>
      <c r="AJ132" s="103">
        <f t="shared" si="138"/>
        <v>1.1388349514563103</v>
      </c>
      <c r="AK132" s="103">
        <f t="shared" si="139"/>
        <v>3.7239902912621345</v>
      </c>
      <c r="AL132" s="103">
        <f t="shared" si="140"/>
        <v>2.8622718446601931</v>
      </c>
      <c r="AM132" s="103">
        <f t="shared" si="141"/>
        <v>2.0005533980582517</v>
      </c>
      <c r="AN132" s="103">
        <f t="shared" si="142"/>
        <v>22.302377893950709</v>
      </c>
      <c r="AO132" s="103">
        <f t="shared" si="143"/>
        <v>16.243775952203141</v>
      </c>
      <c r="AQ132" s="97"/>
      <c r="AR132" s="143">
        <f t="shared" si="144"/>
        <v>0</v>
      </c>
      <c r="AS132" s="96">
        <f t="shared" si="145"/>
        <v>19.100000000000001</v>
      </c>
      <c r="AT132" s="144">
        <f t="shared" si="154"/>
        <v>0.10000000000000142</v>
      </c>
      <c r="AU132" s="143">
        <f t="shared" si="155"/>
        <v>0</v>
      </c>
      <c r="AV132" s="96" t="str">
        <f t="shared" si="156"/>
        <v/>
      </c>
      <c r="AW132" s="96" t="e">
        <f t="shared" si="121"/>
        <v>#N/A</v>
      </c>
      <c r="AX132" s="144" t="e">
        <f t="shared" si="157"/>
        <v>#N/A</v>
      </c>
      <c r="AY132" s="160">
        <f t="shared" si="146"/>
        <v>0</v>
      </c>
      <c r="AZ132" s="96" t="str">
        <f t="shared" si="129"/>
        <v/>
      </c>
      <c r="BA132" s="143">
        <f t="shared" si="158"/>
        <v>0</v>
      </c>
      <c r="BB132" s="96" t="str">
        <f t="shared" si="130"/>
        <v/>
      </c>
      <c r="BC132" s="96" t="e">
        <f t="shared" si="159"/>
        <v>#N/A</v>
      </c>
      <c r="BD132" s="96" t="e">
        <f t="shared" si="160"/>
        <v>#N/A</v>
      </c>
      <c r="BE132" s="143">
        <f t="shared" si="161"/>
        <v>0</v>
      </c>
      <c r="BF132" s="96">
        <f t="shared" si="127"/>
        <v>0</v>
      </c>
      <c r="BG132" s="148" t="e">
        <f t="shared" si="162"/>
        <v>#N/A</v>
      </c>
      <c r="BH132" s="143">
        <f t="shared" si="163"/>
        <v>0</v>
      </c>
      <c r="BI132" s="96">
        <f t="shared" si="128"/>
        <v>0</v>
      </c>
      <c r="BJ132" s="148" t="e">
        <f t="shared" si="164"/>
        <v>#N/A</v>
      </c>
      <c r="BK132" s="143">
        <f t="shared" si="165"/>
        <v>0</v>
      </c>
      <c r="BL132" s="96">
        <f t="shared" si="131"/>
        <v>0</v>
      </c>
      <c r="BM132" s="148" t="e">
        <f t="shared" si="166"/>
        <v>#N/A</v>
      </c>
      <c r="BN132" s="143">
        <f t="shared" si="167"/>
        <v>0</v>
      </c>
      <c r="BO132" s="96">
        <f t="shared" si="132"/>
        <v>0</v>
      </c>
      <c r="BP132" s="148" t="e">
        <f>IF(SUM(BO132:BO145)&gt;0,#REF!,#N/A)</f>
        <v>#N/A</v>
      </c>
      <c r="BQ132" s="143">
        <f t="shared" si="147"/>
        <v>0</v>
      </c>
      <c r="BR132" s="96">
        <f t="shared" si="123"/>
        <v>0</v>
      </c>
      <c r="BS132" s="144" t="e">
        <f t="shared" si="124"/>
        <v>#N/A</v>
      </c>
      <c r="BT132" s="143">
        <f t="shared" si="148"/>
        <v>0</v>
      </c>
      <c r="BU132" s="96">
        <f t="shared" si="125"/>
        <v>0</v>
      </c>
      <c r="BV132" s="144" t="e">
        <f t="shared" si="170"/>
        <v>#N/A</v>
      </c>
      <c r="BW132" s="152">
        <f t="shared" si="149"/>
        <v>0</v>
      </c>
      <c r="BX132" s="96">
        <f t="shared" si="133"/>
        <v>0</v>
      </c>
      <c r="BY132" s="154" t="e">
        <f t="shared" si="150"/>
        <v>#N/A</v>
      </c>
      <c r="BZ132" s="152">
        <f t="shared" si="151"/>
        <v>0</v>
      </c>
      <c r="CA132" s="96">
        <f t="shared" si="134"/>
        <v>0</v>
      </c>
      <c r="CB132" s="155" t="e">
        <f t="shared" si="136"/>
        <v>#N/A</v>
      </c>
    </row>
    <row r="133" spans="2:80" s="115" customFormat="1" ht="12.75" x14ac:dyDescent="0.2">
      <c r="B133" s="89">
        <v>129</v>
      </c>
      <c r="C133" s="106" t="str">
        <f t="shared" si="169"/>
        <v/>
      </c>
      <c r="N133" s="112" t="str">
        <f t="shared" si="120"/>
        <v/>
      </c>
      <c r="Q133" s="93"/>
      <c r="R133" s="93"/>
      <c r="S133" s="93"/>
      <c r="T133" s="93"/>
      <c r="U133" s="93"/>
      <c r="V133" s="93"/>
      <c r="W133" s="93"/>
      <c r="X133" s="93"/>
      <c r="Y133" s="113">
        <v>129</v>
      </c>
      <c r="Z133" s="102">
        <f t="shared" ref="Z133:Z164" si="172">IF((Anzahl&gt;Y133),Y133,Anzahl)</f>
        <v>104</v>
      </c>
      <c r="AA133" s="113">
        <f t="shared" si="168"/>
        <v>19.100000000000001</v>
      </c>
      <c r="AB133" s="114">
        <f t="shared" si="171"/>
        <v>18.159572809253756</v>
      </c>
      <c r="AC133" s="114">
        <f t="shared" si="171"/>
        <v>20.386581036900093</v>
      </c>
      <c r="AD133" s="114">
        <f t="shared" si="171"/>
        <v>17.046068695430588</v>
      </c>
      <c r="AE133" s="114">
        <f t="shared" si="171"/>
        <v>21.500085150723262</v>
      </c>
      <c r="AF133" s="114">
        <f t="shared" si="171"/>
        <v>15.932564581607419</v>
      </c>
      <c r="AG133" s="114">
        <f t="shared" si="171"/>
        <v>22.61358926454643</v>
      </c>
      <c r="AH133" s="114">
        <f t="shared" si="171"/>
        <v>19.273076923076925</v>
      </c>
      <c r="AI133" s="96">
        <f t="shared" si="153"/>
        <v>0.10000000000000142</v>
      </c>
      <c r="AJ133" s="103">
        <f t="shared" ref="AJ133:AJ164" si="173">MittelwertderSpannweite</f>
        <v>1.1388349514563103</v>
      </c>
      <c r="AK133" s="103">
        <f t="shared" ref="AK133:AK164" si="174">ObereKontrollgrenzeR</f>
        <v>3.7239902912621345</v>
      </c>
      <c r="AL133" s="103">
        <f t="shared" ref="AL133:AL164" si="175">ZweiDrittelUCLR</f>
        <v>2.8622718446601931</v>
      </c>
      <c r="AM133" s="103">
        <f t="shared" ref="AM133:AM164" si="176">EinDrittelUCLR</f>
        <v>2.0005533980582517</v>
      </c>
      <c r="AN133" s="103">
        <f t="shared" ref="AN133:AN164" si="177">ObereKontrollgrenzeX</f>
        <v>22.302377893950709</v>
      </c>
      <c r="AO133" s="103">
        <f t="shared" ref="AO133:AO164" si="178">UntereKontrollgrenzeX</f>
        <v>16.243775952203141</v>
      </c>
      <c r="AQ133" s="97"/>
      <c r="AR133" s="143">
        <f t="shared" ref="AR133:AR164" si="179">IF(C133="",0,1)</f>
        <v>0</v>
      </c>
      <c r="AS133" s="96">
        <f t="shared" ref="AS133:AS164" si="180">AA133</f>
        <v>19.100000000000001</v>
      </c>
      <c r="AT133" s="144">
        <f t="shared" si="154"/>
        <v>0.10000000000000142</v>
      </c>
      <c r="AU133" s="143">
        <f t="shared" si="155"/>
        <v>0</v>
      </c>
      <c r="AV133" s="96" t="str">
        <f t="shared" si="156"/>
        <v/>
      </c>
      <c r="AW133" s="96" t="e">
        <f t="shared" si="121"/>
        <v>#N/A</v>
      </c>
      <c r="AX133" s="144" t="e">
        <f t="shared" si="157"/>
        <v>#N/A</v>
      </c>
      <c r="AY133" s="160">
        <f t="shared" ref="AY133:AY164" si="181">IF(AR133=1,IF(AS133&gt;Mittelwert,1,IF(AS133=Mittelwert,0,-1)),0)</f>
        <v>0</v>
      </c>
      <c r="AZ133" s="96" t="str">
        <f t="shared" si="129"/>
        <v/>
      </c>
      <c r="BA133" s="143">
        <f t="shared" si="158"/>
        <v>0</v>
      </c>
      <c r="BB133" s="96" t="str">
        <f t="shared" si="130"/>
        <v/>
      </c>
      <c r="BC133" s="96" t="e">
        <f t="shared" si="159"/>
        <v>#N/A</v>
      </c>
      <c r="BD133" s="96" t="e">
        <f t="shared" si="160"/>
        <v>#N/A</v>
      </c>
      <c r="BE133" s="143">
        <f t="shared" si="161"/>
        <v>0</v>
      </c>
      <c r="BF133" s="96">
        <f t="shared" si="127"/>
        <v>0</v>
      </c>
      <c r="BG133" s="148" t="e">
        <f t="shared" si="162"/>
        <v>#N/A</v>
      </c>
      <c r="BH133" s="143">
        <f t="shared" si="163"/>
        <v>0</v>
      </c>
      <c r="BI133" s="96">
        <f t="shared" si="128"/>
        <v>0</v>
      </c>
      <c r="BJ133" s="148" t="e">
        <f t="shared" si="164"/>
        <v>#N/A</v>
      </c>
      <c r="BK133" s="143">
        <f t="shared" si="165"/>
        <v>0</v>
      </c>
      <c r="BL133" s="96">
        <f t="shared" si="131"/>
        <v>0</v>
      </c>
      <c r="BM133" s="148" t="e">
        <f t="shared" si="166"/>
        <v>#N/A</v>
      </c>
      <c r="BN133" s="143">
        <f t="shared" si="167"/>
        <v>0</v>
      </c>
      <c r="BO133" s="96">
        <f t="shared" si="132"/>
        <v>0</v>
      </c>
      <c r="BP133" s="148" t="e">
        <f>IF(SUM(BO133:BO146)&gt;0,#REF!,#N/A)</f>
        <v>#N/A</v>
      </c>
      <c r="BQ133" s="143">
        <f t="shared" ref="BQ133:BQ164" si="182">IF(AS133&gt;ZweiSigmaplus,1,IF(AS133&lt;ZweiSigmaminus,-1,0))</f>
        <v>0</v>
      </c>
      <c r="BR133" s="96">
        <f t="shared" si="123"/>
        <v>0</v>
      </c>
      <c r="BS133" s="144" t="e">
        <f t="shared" si="124"/>
        <v>#N/A</v>
      </c>
      <c r="BT133" s="143">
        <f t="shared" ref="BT133:BT164" si="183">IF(AS133&gt;einsigmaplus,1,IF(AS133&lt;einsigmaminus,-1,0))</f>
        <v>0</v>
      </c>
      <c r="BU133" s="96">
        <f t="shared" si="125"/>
        <v>0</v>
      </c>
      <c r="BV133" s="144" t="e">
        <f t="shared" si="170"/>
        <v>#N/A</v>
      </c>
      <c r="BW133" s="152">
        <f t="shared" ref="BW133:BW164" si="184">IF(AR133=1,IF(AND(AS133&gt;einsigmaminus,AS133&lt;einsigmaplus),1,0),0)</f>
        <v>0</v>
      </c>
      <c r="BX133" s="96">
        <f t="shared" si="133"/>
        <v>0</v>
      </c>
      <c r="BY133" s="154" t="e">
        <f t="shared" ref="BY133:BY164" si="185">IF(AND(BW133=1,SUM(BX133:BX147)&gt;0),AS133,#N/A)</f>
        <v>#N/A</v>
      </c>
      <c r="BZ133" s="152">
        <f t="shared" ref="BZ133:BZ164" si="186">IF(AR133=1,IF(OR(AS133&gt;einsigmaplus,AS133&lt;einsigmaminus),1,0),0)</f>
        <v>0</v>
      </c>
      <c r="CA133" s="96">
        <f t="shared" si="134"/>
        <v>0</v>
      </c>
      <c r="CB133" s="155" t="e">
        <f t="shared" si="136"/>
        <v>#N/A</v>
      </c>
    </row>
    <row r="134" spans="2:80" s="115" customFormat="1" ht="12.75" x14ac:dyDescent="0.2">
      <c r="B134" s="94">
        <v>130</v>
      </c>
      <c r="C134" s="106" t="str">
        <f t="shared" si="169"/>
        <v/>
      </c>
      <c r="N134" s="112" t="str">
        <f t="shared" si="120"/>
        <v/>
      </c>
      <c r="Q134" s="93"/>
      <c r="R134" s="93"/>
      <c r="S134" s="93"/>
      <c r="T134" s="93"/>
      <c r="U134" s="93"/>
      <c r="V134" s="93"/>
      <c r="W134" s="93"/>
      <c r="X134" s="93"/>
      <c r="Y134" s="113">
        <v>130</v>
      </c>
      <c r="Z134" s="102">
        <f t="shared" si="172"/>
        <v>104</v>
      </c>
      <c r="AA134" s="113">
        <f t="shared" si="168"/>
        <v>19.100000000000001</v>
      </c>
      <c r="AB134" s="114">
        <f t="shared" ref="AB134:AH149" si="187">AB133</f>
        <v>18.159572809253756</v>
      </c>
      <c r="AC134" s="114">
        <f t="shared" si="187"/>
        <v>20.386581036900093</v>
      </c>
      <c r="AD134" s="114">
        <f t="shared" si="187"/>
        <v>17.046068695430588</v>
      </c>
      <c r="AE134" s="114">
        <f t="shared" si="187"/>
        <v>21.500085150723262</v>
      </c>
      <c r="AF134" s="114">
        <f t="shared" si="187"/>
        <v>15.932564581607419</v>
      </c>
      <c r="AG134" s="114">
        <f t="shared" si="187"/>
        <v>22.61358926454643</v>
      </c>
      <c r="AH134" s="114">
        <f t="shared" si="187"/>
        <v>19.273076923076925</v>
      </c>
      <c r="AI134" s="96">
        <f t="shared" ref="AI134:AI165" si="188">IF(C134&lt;&gt;"",N134,AI133)</f>
        <v>0.10000000000000142</v>
      </c>
      <c r="AJ134" s="103">
        <f t="shared" si="173"/>
        <v>1.1388349514563103</v>
      </c>
      <c r="AK134" s="103">
        <f t="shared" si="174"/>
        <v>3.7239902912621345</v>
      </c>
      <c r="AL134" s="103">
        <f t="shared" si="175"/>
        <v>2.8622718446601931</v>
      </c>
      <c r="AM134" s="103">
        <f t="shared" si="176"/>
        <v>2.0005533980582517</v>
      </c>
      <c r="AN134" s="103">
        <f t="shared" si="177"/>
        <v>22.302377893950709</v>
      </c>
      <c r="AO134" s="103">
        <f t="shared" si="178"/>
        <v>16.243775952203141</v>
      </c>
      <c r="AQ134" s="97"/>
      <c r="AR134" s="143">
        <f t="shared" si="179"/>
        <v>0</v>
      </c>
      <c r="AS134" s="96">
        <f t="shared" si="180"/>
        <v>19.100000000000001</v>
      </c>
      <c r="AT134" s="144">
        <f t="shared" ref="AT134:AT165" si="189">AI134</f>
        <v>0.10000000000000142</v>
      </c>
      <c r="AU134" s="143">
        <f t="shared" ref="AU134:AU165" si="190">IF(OR(AS134&gt;ObereKontrollgrenzeX,AS134&lt;UntereKontrollgrenzeX),1,0)</f>
        <v>0</v>
      </c>
      <c r="AV134" s="96" t="str">
        <f t="shared" ref="AV134:AV165" si="191">IF(AT134&gt;ObereKontrollgrenzeR,1,"")</f>
        <v/>
      </c>
      <c r="AW134" s="96" t="e">
        <f t="shared" si="121"/>
        <v>#N/A</v>
      </c>
      <c r="AX134" s="144" t="e">
        <f t="shared" ref="AX134:AX165" si="192">IF(AV134="",#N/A,AT134)</f>
        <v>#N/A</v>
      </c>
      <c r="AY134" s="160">
        <f t="shared" si="181"/>
        <v>0</v>
      </c>
      <c r="AZ134" s="96" t="str">
        <f t="shared" si="129"/>
        <v/>
      </c>
      <c r="BA134" s="143">
        <f t="shared" ref="BA134:BA165" si="193">IF(AR134=1,IF(AT134&gt;MittelwertderSpannweite,1,IF(AT134=MittelwertderSpannweite,0,-1)),0)</f>
        <v>0</v>
      </c>
      <c r="BB134" s="96" t="str">
        <f t="shared" si="130"/>
        <v/>
      </c>
      <c r="BC134" s="96" t="e">
        <f t="shared" ref="BC134:BC165" si="194">IF(SUM(AZ134:AZ142)&gt;0,AS134,#N/A)</f>
        <v>#N/A</v>
      </c>
      <c r="BD134" s="96" t="e">
        <f t="shared" ref="BD134:BD165" si="195">IF(SUM(BB134:BB142)&gt;0,AT134,#N/A)</f>
        <v>#N/A</v>
      </c>
      <c r="BE134" s="143">
        <f t="shared" ref="BE134:BE165" si="196">IF(AS134&gt;AS133,1,IF(AS134&lt;AS133,-1,0))</f>
        <v>0</v>
      </c>
      <c r="BF134" s="96">
        <f t="shared" si="127"/>
        <v>0</v>
      </c>
      <c r="BG134" s="148" t="e">
        <f t="shared" ref="BG134:BG165" si="197">IF(SUM(BF134:BF139)&gt;0,AS134,#N/A)</f>
        <v>#N/A</v>
      </c>
      <c r="BH134" s="143">
        <f t="shared" ref="BH134:BH165" si="198">IF(AT134&gt;AT133,1,IF(AT134&lt;AT133,-1,0))</f>
        <v>0</v>
      </c>
      <c r="BI134" s="96">
        <f t="shared" si="128"/>
        <v>0</v>
      </c>
      <c r="BJ134" s="148" t="e">
        <f t="shared" ref="BJ134:BJ165" si="199">IF(SUM(BI134:BI139)&gt;0,AT134,#N/A)</f>
        <v>#N/A</v>
      </c>
      <c r="BK134" s="143">
        <f t="shared" ref="BK134:BK165" si="200">IF(AS134&gt;AS133,1,IF(AS134&lt;AS133,-1,0))</f>
        <v>0</v>
      </c>
      <c r="BL134" s="96">
        <f t="shared" si="131"/>
        <v>0</v>
      </c>
      <c r="BM134" s="148" t="e">
        <f t="shared" ref="BM134:BM165" si="201">IF(SUM(BL134:BL147)&gt;0,AS134,#N/A)</f>
        <v>#N/A</v>
      </c>
      <c r="BN134" s="143">
        <f t="shared" ref="BN134:BN165" si="202">IF(AT134&gt;AT133,1,IF(AT134&lt;AT133,-1,0))</f>
        <v>0</v>
      </c>
      <c r="BO134" s="96">
        <f t="shared" si="132"/>
        <v>0</v>
      </c>
      <c r="BP134" s="148" t="e">
        <f>IF(SUM(BO134:BO147)&gt;0,#REF!,#N/A)</f>
        <v>#N/A</v>
      </c>
      <c r="BQ134" s="143">
        <f t="shared" si="182"/>
        <v>0</v>
      </c>
      <c r="BR134" s="96">
        <f t="shared" si="123"/>
        <v>0</v>
      </c>
      <c r="BS134" s="144" t="e">
        <f t="shared" si="124"/>
        <v>#N/A</v>
      </c>
      <c r="BT134" s="143">
        <f t="shared" si="183"/>
        <v>0</v>
      </c>
      <c r="BU134" s="96">
        <f t="shared" si="125"/>
        <v>0</v>
      </c>
      <c r="BV134" s="144" t="e">
        <f t="shared" si="170"/>
        <v>#N/A</v>
      </c>
      <c r="BW134" s="152">
        <f t="shared" si="184"/>
        <v>0</v>
      </c>
      <c r="BX134" s="96">
        <f t="shared" si="133"/>
        <v>0</v>
      </c>
      <c r="BY134" s="154" t="e">
        <f t="shared" si="185"/>
        <v>#N/A</v>
      </c>
      <c r="BZ134" s="152">
        <f t="shared" si="186"/>
        <v>0</v>
      </c>
      <c r="CA134" s="96">
        <f t="shared" si="134"/>
        <v>0</v>
      </c>
      <c r="CB134" s="155" t="e">
        <f t="shared" si="136"/>
        <v>#N/A</v>
      </c>
    </row>
    <row r="135" spans="2:80" s="115" customFormat="1" ht="12.75" x14ac:dyDescent="0.2">
      <c r="B135" s="89">
        <v>131</v>
      </c>
      <c r="C135" s="106" t="str">
        <f t="shared" si="169"/>
        <v/>
      </c>
      <c r="N135" s="112" t="str">
        <f t="shared" ref="N135:N198" si="203">IF(C135="","",ABS(C135-C134))</f>
        <v/>
      </c>
      <c r="Q135" s="93"/>
      <c r="R135" s="93"/>
      <c r="S135" s="93"/>
      <c r="T135" s="93"/>
      <c r="U135" s="93"/>
      <c r="V135" s="93"/>
      <c r="W135" s="93"/>
      <c r="X135" s="93"/>
      <c r="Y135" s="113">
        <v>131</v>
      </c>
      <c r="Z135" s="102">
        <f t="shared" si="172"/>
        <v>104</v>
      </c>
      <c r="AA135" s="113">
        <f t="shared" si="168"/>
        <v>19.100000000000001</v>
      </c>
      <c r="AB135" s="114">
        <f t="shared" si="187"/>
        <v>18.159572809253756</v>
      </c>
      <c r="AC135" s="114">
        <f t="shared" si="187"/>
        <v>20.386581036900093</v>
      </c>
      <c r="AD135" s="114">
        <f t="shared" si="187"/>
        <v>17.046068695430588</v>
      </c>
      <c r="AE135" s="114">
        <f t="shared" si="187"/>
        <v>21.500085150723262</v>
      </c>
      <c r="AF135" s="114">
        <f t="shared" si="187"/>
        <v>15.932564581607419</v>
      </c>
      <c r="AG135" s="114">
        <f t="shared" si="187"/>
        <v>22.61358926454643</v>
      </c>
      <c r="AH135" s="114">
        <f t="shared" si="187"/>
        <v>19.273076923076925</v>
      </c>
      <c r="AI135" s="96">
        <f t="shared" si="188"/>
        <v>0.10000000000000142</v>
      </c>
      <c r="AJ135" s="103">
        <f t="shared" si="173"/>
        <v>1.1388349514563103</v>
      </c>
      <c r="AK135" s="103">
        <f t="shared" si="174"/>
        <v>3.7239902912621345</v>
      </c>
      <c r="AL135" s="103">
        <f t="shared" si="175"/>
        <v>2.8622718446601931</v>
      </c>
      <c r="AM135" s="103">
        <f t="shared" si="176"/>
        <v>2.0005533980582517</v>
      </c>
      <c r="AN135" s="103">
        <f t="shared" si="177"/>
        <v>22.302377893950709</v>
      </c>
      <c r="AO135" s="103">
        <f t="shared" si="178"/>
        <v>16.243775952203141</v>
      </c>
      <c r="AQ135" s="97"/>
      <c r="AR135" s="143">
        <f t="shared" si="179"/>
        <v>0</v>
      </c>
      <c r="AS135" s="96">
        <f t="shared" si="180"/>
        <v>19.100000000000001</v>
      </c>
      <c r="AT135" s="144">
        <f t="shared" si="189"/>
        <v>0.10000000000000142</v>
      </c>
      <c r="AU135" s="143">
        <f t="shared" si="190"/>
        <v>0</v>
      </c>
      <c r="AV135" s="96" t="str">
        <f t="shared" si="191"/>
        <v/>
      </c>
      <c r="AW135" s="96" t="e">
        <f t="shared" ref="AW135:AW198" si="204">IF(AU135=1,AS135,#N/A)</f>
        <v>#N/A</v>
      </c>
      <c r="AX135" s="144" t="e">
        <f t="shared" si="192"/>
        <v>#N/A</v>
      </c>
      <c r="AY135" s="160">
        <f t="shared" si="181"/>
        <v>0</v>
      </c>
      <c r="AZ135" s="96" t="str">
        <f t="shared" si="129"/>
        <v/>
      </c>
      <c r="BA135" s="143">
        <f t="shared" si="193"/>
        <v>0</v>
      </c>
      <c r="BB135" s="96" t="str">
        <f t="shared" si="130"/>
        <v/>
      </c>
      <c r="BC135" s="96" t="e">
        <f t="shared" si="194"/>
        <v>#N/A</v>
      </c>
      <c r="BD135" s="96" t="e">
        <f t="shared" si="195"/>
        <v>#N/A</v>
      </c>
      <c r="BE135" s="143">
        <f t="shared" si="196"/>
        <v>0</v>
      </c>
      <c r="BF135" s="96">
        <f t="shared" si="127"/>
        <v>0</v>
      </c>
      <c r="BG135" s="148" t="e">
        <f t="shared" si="197"/>
        <v>#N/A</v>
      </c>
      <c r="BH135" s="143">
        <f t="shared" si="198"/>
        <v>0</v>
      </c>
      <c r="BI135" s="96">
        <f t="shared" si="128"/>
        <v>0</v>
      </c>
      <c r="BJ135" s="148" t="e">
        <f t="shared" si="199"/>
        <v>#N/A</v>
      </c>
      <c r="BK135" s="143">
        <f t="shared" si="200"/>
        <v>0</v>
      </c>
      <c r="BL135" s="96">
        <f t="shared" si="131"/>
        <v>0</v>
      </c>
      <c r="BM135" s="148" t="e">
        <f t="shared" si="201"/>
        <v>#N/A</v>
      </c>
      <c r="BN135" s="143">
        <f t="shared" si="202"/>
        <v>0</v>
      </c>
      <c r="BO135" s="96">
        <f t="shared" si="132"/>
        <v>0</v>
      </c>
      <c r="BP135" s="148" t="e">
        <f>IF(SUM(BO135:BO148)&gt;0,#REF!,#N/A)</f>
        <v>#N/A</v>
      </c>
      <c r="BQ135" s="143">
        <f t="shared" si="182"/>
        <v>0</v>
      </c>
      <c r="BR135" s="96">
        <f t="shared" si="123"/>
        <v>0</v>
      </c>
      <c r="BS135" s="144" t="e">
        <f t="shared" si="124"/>
        <v>#N/A</v>
      </c>
      <c r="BT135" s="143">
        <f t="shared" si="183"/>
        <v>0</v>
      </c>
      <c r="BU135" s="96">
        <f t="shared" si="125"/>
        <v>0</v>
      </c>
      <c r="BV135" s="144" t="e">
        <f t="shared" si="170"/>
        <v>#N/A</v>
      </c>
      <c r="BW135" s="152">
        <f t="shared" si="184"/>
        <v>0</v>
      </c>
      <c r="BX135" s="96">
        <f t="shared" si="133"/>
        <v>0</v>
      </c>
      <c r="BY135" s="154" t="e">
        <f t="shared" si="185"/>
        <v>#N/A</v>
      </c>
      <c r="BZ135" s="152">
        <f t="shared" si="186"/>
        <v>0</v>
      </c>
      <c r="CA135" s="96">
        <f t="shared" si="134"/>
        <v>0</v>
      </c>
      <c r="CB135" s="155" t="e">
        <f t="shared" si="136"/>
        <v>#N/A</v>
      </c>
    </row>
    <row r="136" spans="2:80" s="115" customFormat="1" ht="12.75" x14ac:dyDescent="0.2">
      <c r="B136" s="94">
        <v>132</v>
      </c>
      <c r="C136" s="106" t="str">
        <f t="shared" si="169"/>
        <v/>
      </c>
      <c r="N136" s="112" t="str">
        <f t="shared" si="203"/>
        <v/>
      </c>
      <c r="Q136" s="93"/>
      <c r="R136" s="93"/>
      <c r="S136" s="93"/>
      <c r="T136" s="93"/>
      <c r="U136" s="93"/>
      <c r="V136" s="93"/>
      <c r="W136" s="93"/>
      <c r="X136" s="93"/>
      <c r="Y136" s="113">
        <v>132</v>
      </c>
      <c r="Z136" s="102">
        <f t="shared" si="172"/>
        <v>104</v>
      </c>
      <c r="AA136" s="113">
        <f t="shared" ref="AA136:AA167" si="205">IF(C136&lt;&gt;"",C136,AA135)</f>
        <v>19.100000000000001</v>
      </c>
      <c r="AB136" s="114">
        <f t="shared" si="187"/>
        <v>18.159572809253756</v>
      </c>
      <c r="AC136" s="114">
        <f t="shared" si="187"/>
        <v>20.386581036900093</v>
      </c>
      <c r="AD136" s="114">
        <f t="shared" si="187"/>
        <v>17.046068695430588</v>
      </c>
      <c r="AE136" s="114">
        <f t="shared" si="187"/>
        <v>21.500085150723262</v>
      </c>
      <c r="AF136" s="114">
        <f t="shared" si="187"/>
        <v>15.932564581607419</v>
      </c>
      <c r="AG136" s="114">
        <f t="shared" si="187"/>
        <v>22.61358926454643</v>
      </c>
      <c r="AH136" s="114">
        <f t="shared" si="187"/>
        <v>19.273076923076925</v>
      </c>
      <c r="AI136" s="96">
        <f t="shared" si="188"/>
        <v>0.10000000000000142</v>
      </c>
      <c r="AJ136" s="103">
        <f t="shared" si="173"/>
        <v>1.1388349514563103</v>
      </c>
      <c r="AK136" s="103">
        <f t="shared" si="174"/>
        <v>3.7239902912621345</v>
      </c>
      <c r="AL136" s="103">
        <f t="shared" si="175"/>
        <v>2.8622718446601931</v>
      </c>
      <c r="AM136" s="103">
        <f t="shared" si="176"/>
        <v>2.0005533980582517</v>
      </c>
      <c r="AN136" s="103">
        <f t="shared" si="177"/>
        <v>22.302377893950709</v>
      </c>
      <c r="AO136" s="103">
        <f t="shared" si="178"/>
        <v>16.243775952203141</v>
      </c>
      <c r="AQ136" s="97"/>
      <c r="AR136" s="143">
        <f t="shared" si="179"/>
        <v>0</v>
      </c>
      <c r="AS136" s="96">
        <f t="shared" si="180"/>
        <v>19.100000000000001</v>
      </c>
      <c r="AT136" s="144">
        <f t="shared" si="189"/>
        <v>0.10000000000000142</v>
      </c>
      <c r="AU136" s="143">
        <f t="shared" si="190"/>
        <v>0</v>
      </c>
      <c r="AV136" s="96" t="str">
        <f t="shared" si="191"/>
        <v/>
      </c>
      <c r="AW136" s="96" t="e">
        <f t="shared" si="204"/>
        <v>#N/A</v>
      </c>
      <c r="AX136" s="144" t="e">
        <f t="shared" si="192"/>
        <v>#N/A</v>
      </c>
      <c r="AY136" s="160">
        <f t="shared" si="181"/>
        <v>0</v>
      </c>
      <c r="AZ136" s="96" t="str">
        <f t="shared" si="129"/>
        <v/>
      </c>
      <c r="BA136" s="143">
        <f t="shared" si="193"/>
        <v>0</v>
      </c>
      <c r="BB136" s="96" t="str">
        <f t="shared" si="130"/>
        <v/>
      </c>
      <c r="BC136" s="96" t="e">
        <f t="shared" si="194"/>
        <v>#N/A</v>
      </c>
      <c r="BD136" s="96" t="e">
        <f t="shared" si="195"/>
        <v>#N/A</v>
      </c>
      <c r="BE136" s="143">
        <f t="shared" si="196"/>
        <v>0</v>
      </c>
      <c r="BF136" s="96">
        <f t="shared" si="127"/>
        <v>0</v>
      </c>
      <c r="BG136" s="148" t="e">
        <f t="shared" si="197"/>
        <v>#N/A</v>
      </c>
      <c r="BH136" s="143">
        <f t="shared" si="198"/>
        <v>0</v>
      </c>
      <c r="BI136" s="96">
        <f t="shared" si="128"/>
        <v>0</v>
      </c>
      <c r="BJ136" s="148" t="e">
        <f t="shared" si="199"/>
        <v>#N/A</v>
      </c>
      <c r="BK136" s="143">
        <f t="shared" si="200"/>
        <v>0</v>
      </c>
      <c r="BL136" s="96">
        <f t="shared" si="131"/>
        <v>0</v>
      </c>
      <c r="BM136" s="148" t="e">
        <f t="shared" si="201"/>
        <v>#N/A</v>
      </c>
      <c r="BN136" s="143">
        <f t="shared" si="202"/>
        <v>0</v>
      </c>
      <c r="BO136" s="96">
        <f t="shared" si="132"/>
        <v>0</v>
      </c>
      <c r="BP136" s="148" t="e">
        <f>IF(SUM(BO136:BO149)&gt;0,#REF!,#N/A)</f>
        <v>#N/A</v>
      </c>
      <c r="BQ136" s="143">
        <f t="shared" si="182"/>
        <v>0</v>
      </c>
      <c r="BR136" s="96">
        <f t="shared" ref="BR136:BR199" si="206">IF(ABS(BQ136+BQ135)=2,1,IF(ABS(BQ136+BQ134)=2,1,0))</f>
        <v>0</v>
      </c>
      <c r="BS136" s="144" t="e">
        <f t="shared" ref="BS136:BS199" si="207">IF(AND(ABS(BQ136)=1,OR(BR136=1,BR134=1,BR137=1)),AS136,#N/A)</f>
        <v>#N/A</v>
      </c>
      <c r="BT136" s="143">
        <f t="shared" si="183"/>
        <v>0</v>
      </c>
      <c r="BU136" s="96">
        <f t="shared" si="125"/>
        <v>0</v>
      </c>
      <c r="BV136" s="144" t="e">
        <f t="shared" si="170"/>
        <v>#N/A</v>
      </c>
      <c r="BW136" s="152">
        <f t="shared" si="184"/>
        <v>0</v>
      </c>
      <c r="BX136" s="96">
        <f t="shared" si="133"/>
        <v>0</v>
      </c>
      <c r="BY136" s="154" t="e">
        <f t="shared" si="185"/>
        <v>#N/A</v>
      </c>
      <c r="BZ136" s="152">
        <f t="shared" si="186"/>
        <v>0</v>
      </c>
      <c r="CA136" s="96">
        <f t="shared" si="134"/>
        <v>0</v>
      </c>
      <c r="CB136" s="155" t="e">
        <f t="shared" si="136"/>
        <v>#N/A</v>
      </c>
    </row>
    <row r="137" spans="2:80" s="115" customFormat="1" ht="12.75" x14ac:dyDescent="0.2">
      <c r="B137" s="89">
        <v>133</v>
      </c>
      <c r="C137" s="106" t="str">
        <f t="shared" si="169"/>
        <v/>
      </c>
      <c r="N137" s="112" t="str">
        <f t="shared" si="203"/>
        <v/>
      </c>
      <c r="Q137" s="93"/>
      <c r="R137" s="93"/>
      <c r="S137" s="93"/>
      <c r="T137" s="93"/>
      <c r="U137" s="93"/>
      <c r="V137" s="93"/>
      <c r="W137" s="93"/>
      <c r="X137" s="93"/>
      <c r="Y137" s="113">
        <v>133</v>
      </c>
      <c r="Z137" s="102">
        <f t="shared" si="172"/>
        <v>104</v>
      </c>
      <c r="AA137" s="113">
        <f t="shared" si="205"/>
        <v>19.100000000000001</v>
      </c>
      <c r="AB137" s="114">
        <f t="shared" si="187"/>
        <v>18.159572809253756</v>
      </c>
      <c r="AC137" s="114">
        <f t="shared" si="187"/>
        <v>20.386581036900093</v>
      </c>
      <c r="AD137" s="114">
        <f t="shared" si="187"/>
        <v>17.046068695430588</v>
      </c>
      <c r="AE137" s="114">
        <f t="shared" si="187"/>
        <v>21.500085150723262</v>
      </c>
      <c r="AF137" s="114">
        <f t="shared" si="187"/>
        <v>15.932564581607419</v>
      </c>
      <c r="AG137" s="114">
        <f t="shared" si="187"/>
        <v>22.61358926454643</v>
      </c>
      <c r="AH137" s="114">
        <f t="shared" si="187"/>
        <v>19.273076923076925</v>
      </c>
      <c r="AI137" s="96">
        <f t="shared" si="188"/>
        <v>0.10000000000000142</v>
      </c>
      <c r="AJ137" s="103">
        <f t="shared" si="173"/>
        <v>1.1388349514563103</v>
      </c>
      <c r="AK137" s="103">
        <f t="shared" si="174"/>
        <v>3.7239902912621345</v>
      </c>
      <c r="AL137" s="103">
        <f t="shared" si="175"/>
        <v>2.8622718446601931</v>
      </c>
      <c r="AM137" s="103">
        <f t="shared" si="176"/>
        <v>2.0005533980582517</v>
      </c>
      <c r="AN137" s="103">
        <f t="shared" si="177"/>
        <v>22.302377893950709</v>
      </c>
      <c r="AO137" s="103">
        <f t="shared" si="178"/>
        <v>16.243775952203141</v>
      </c>
      <c r="AQ137" s="97"/>
      <c r="AR137" s="143">
        <f t="shared" si="179"/>
        <v>0</v>
      </c>
      <c r="AS137" s="96">
        <f t="shared" si="180"/>
        <v>19.100000000000001</v>
      </c>
      <c r="AT137" s="144">
        <f t="shared" si="189"/>
        <v>0.10000000000000142</v>
      </c>
      <c r="AU137" s="143">
        <f t="shared" si="190"/>
        <v>0</v>
      </c>
      <c r="AV137" s="96" t="str">
        <f t="shared" si="191"/>
        <v/>
      </c>
      <c r="AW137" s="96" t="e">
        <f t="shared" si="204"/>
        <v>#N/A</v>
      </c>
      <c r="AX137" s="144" t="e">
        <f t="shared" si="192"/>
        <v>#N/A</v>
      </c>
      <c r="AY137" s="160">
        <f t="shared" si="181"/>
        <v>0</v>
      </c>
      <c r="AZ137" s="96" t="str">
        <f t="shared" si="129"/>
        <v/>
      </c>
      <c r="BA137" s="143">
        <f t="shared" si="193"/>
        <v>0</v>
      </c>
      <c r="BB137" s="96" t="str">
        <f t="shared" si="130"/>
        <v/>
      </c>
      <c r="BC137" s="96" t="e">
        <f t="shared" si="194"/>
        <v>#N/A</v>
      </c>
      <c r="BD137" s="96" t="e">
        <f t="shared" si="195"/>
        <v>#N/A</v>
      </c>
      <c r="BE137" s="143">
        <f t="shared" si="196"/>
        <v>0</v>
      </c>
      <c r="BF137" s="96">
        <f t="shared" si="127"/>
        <v>0</v>
      </c>
      <c r="BG137" s="148" t="e">
        <f t="shared" si="197"/>
        <v>#N/A</v>
      </c>
      <c r="BH137" s="143">
        <f t="shared" si="198"/>
        <v>0</v>
      </c>
      <c r="BI137" s="96">
        <f t="shared" si="128"/>
        <v>0</v>
      </c>
      <c r="BJ137" s="148" t="e">
        <f t="shared" si="199"/>
        <v>#N/A</v>
      </c>
      <c r="BK137" s="143">
        <f t="shared" si="200"/>
        <v>0</v>
      </c>
      <c r="BL137" s="96">
        <f t="shared" si="131"/>
        <v>0</v>
      </c>
      <c r="BM137" s="148" t="e">
        <f t="shared" si="201"/>
        <v>#N/A</v>
      </c>
      <c r="BN137" s="143">
        <f t="shared" si="202"/>
        <v>0</v>
      </c>
      <c r="BO137" s="96">
        <f t="shared" si="132"/>
        <v>0</v>
      </c>
      <c r="BP137" s="148" t="e">
        <f>IF(SUM(BO137:BO150)&gt;0,#REF!,#N/A)</f>
        <v>#N/A</v>
      </c>
      <c r="BQ137" s="143">
        <f t="shared" si="182"/>
        <v>0</v>
      </c>
      <c r="BR137" s="96">
        <f t="shared" si="206"/>
        <v>0</v>
      </c>
      <c r="BS137" s="144" t="e">
        <f t="shared" si="207"/>
        <v>#N/A</v>
      </c>
      <c r="BT137" s="143">
        <f t="shared" si="183"/>
        <v>0</v>
      </c>
      <c r="BU137" s="96">
        <f t="shared" ref="BU137:BU200" si="208">IF(ABS(SUM(BT133:BT137))=4,1,0)</f>
        <v>0</v>
      </c>
      <c r="BV137" s="144" t="e">
        <f t="shared" si="170"/>
        <v>#N/A</v>
      </c>
      <c r="BW137" s="152">
        <f t="shared" si="184"/>
        <v>0</v>
      </c>
      <c r="BX137" s="96">
        <f t="shared" si="133"/>
        <v>0</v>
      </c>
      <c r="BY137" s="154" t="e">
        <f t="shared" si="185"/>
        <v>#N/A</v>
      </c>
      <c r="BZ137" s="152">
        <f t="shared" si="186"/>
        <v>0</v>
      </c>
      <c r="CA137" s="96">
        <f t="shared" si="134"/>
        <v>0</v>
      </c>
      <c r="CB137" s="155" t="e">
        <f t="shared" si="136"/>
        <v>#N/A</v>
      </c>
    </row>
    <row r="138" spans="2:80" s="115" customFormat="1" ht="12.75" x14ac:dyDescent="0.2">
      <c r="B138" s="94">
        <v>134</v>
      </c>
      <c r="C138" s="106" t="str">
        <f t="shared" si="169"/>
        <v/>
      </c>
      <c r="N138" s="112" t="str">
        <f t="shared" si="203"/>
        <v/>
      </c>
      <c r="Q138" s="93"/>
      <c r="R138" s="93"/>
      <c r="S138" s="93"/>
      <c r="T138" s="93"/>
      <c r="U138" s="93"/>
      <c r="V138" s="93"/>
      <c r="W138" s="93"/>
      <c r="X138" s="93"/>
      <c r="Y138" s="113">
        <v>134</v>
      </c>
      <c r="Z138" s="102">
        <f t="shared" si="172"/>
        <v>104</v>
      </c>
      <c r="AA138" s="113">
        <f t="shared" si="205"/>
        <v>19.100000000000001</v>
      </c>
      <c r="AB138" s="114">
        <f t="shared" si="187"/>
        <v>18.159572809253756</v>
      </c>
      <c r="AC138" s="114">
        <f t="shared" si="187"/>
        <v>20.386581036900093</v>
      </c>
      <c r="AD138" s="114">
        <f t="shared" si="187"/>
        <v>17.046068695430588</v>
      </c>
      <c r="AE138" s="114">
        <f t="shared" si="187"/>
        <v>21.500085150723262</v>
      </c>
      <c r="AF138" s="114">
        <f t="shared" si="187"/>
        <v>15.932564581607419</v>
      </c>
      <c r="AG138" s="114">
        <f t="shared" si="187"/>
        <v>22.61358926454643</v>
      </c>
      <c r="AH138" s="114">
        <f t="shared" si="187"/>
        <v>19.273076923076925</v>
      </c>
      <c r="AI138" s="96">
        <f t="shared" si="188"/>
        <v>0.10000000000000142</v>
      </c>
      <c r="AJ138" s="103">
        <f t="shared" si="173"/>
        <v>1.1388349514563103</v>
      </c>
      <c r="AK138" s="103">
        <f t="shared" si="174"/>
        <v>3.7239902912621345</v>
      </c>
      <c r="AL138" s="103">
        <f t="shared" si="175"/>
        <v>2.8622718446601931</v>
      </c>
      <c r="AM138" s="103">
        <f t="shared" si="176"/>
        <v>2.0005533980582517</v>
      </c>
      <c r="AN138" s="103">
        <f t="shared" si="177"/>
        <v>22.302377893950709</v>
      </c>
      <c r="AO138" s="103">
        <f t="shared" si="178"/>
        <v>16.243775952203141</v>
      </c>
      <c r="AQ138" s="97"/>
      <c r="AR138" s="143">
        <f t="shared" si="179"/>
        <v>0</v>
      </c>
      <c r="AS138" s="96">
        <f t="shared" si="180"/>
        <v>19.100000000000001</v>
      </c>
      <c r="AT138" s="144">
        <f t="shared" si="189"/>
        <v>0.10000000000000142</v>
      </c>
      <c r="AU138" s="143">
        <f t="shared" si="190"/>
        <v>0</v>
      </c>
      <c r="AV138" s="96" t="str">
        <f t="shared" si="191"/>
        <v/>
      </c>
      <c r="AW138" s="96" t="e">
        <f t="shared" si="204"/>
        <v>#N/A</v>
      </c>
      <c r="AX138" s="144" t="e">
        <f t="shared" si="192"/>
        <v>#N/A</v>
      </c>
      <c r="AY138" s="160">
        <f t="shared" si="181"/>
        <v>0</v>
      </c>
      <c r="AZ138" s="96" t="str">
        <f t="shared" si="129"/>
        <v/>
      </c>
      <c r="BA138" s="143">
        <f t="shared" si="193"/>
        <v>0</v>
      </c>
      <c r="BB138" s="96" t="str">
        <f t="shared" si="130"/>
        <v/>
      </c>
      <c r="BC138" s="96" t="e">
        <f t="shared" si="194"/>
        <v>#N/A</v>
      </c>
      <c r="BD138" s="96" t="e">
        <f t="shared" si="195"/>
        <v>#N/A</v>
      </c>
      <c r="BE138" s="143">
        <f t="shared" si="196"/>
        <v>0</v>
      </c>
      <c r="BF138" s="96">
        <f t="shared" si="127"/>
        <v>0</v>
      </c>
      <c r="BG138" s="148" t="e">
        <f t="shared" si="197"/>
        <v>#N/A</v>
      </c>
      <c r="BH138" s="143">
        <f t="shared" si="198"/>
        <v>0</v>
      </c>
      <c r="BI138" s="96">
        <f t="shared" si="128"/>
        <v>0</v>
      </c>
      <c r="BJ138" s="148" t="e">
        <f t="shared" si="199"/>
        <v>#N/A</v>
      </c>
      <c r="BK138" s="143">
        <f t="shared" si="200"/>
        <v>0</v>
      </c>
      <c r="BL138" s="96">
        <f t="shared" si="131"/>
        <v>0</v>
      </c>
      <c r="BM138" s="148" t="e">
        <f t="shared" si="201"/>
        <v>#N/A</v>
      </c>
      <c r="BN138" s="143">
        <f t="shared" si="202"/>
        <v>0</v>
      </c>
      <c r="BO138" s="96">
        <f t="shared" si="132"/>
        <v>0</v>
      </c>
      <c r="BP138" s="148" t="e">
        <f>IF(SUM(BO138:BO151)&gt;0,#REF!,#N/A)</f>
        <v>#N/A</v>
      </c>
      <c r="BQ138" s="143">
        <f t="shared" si="182"/>
        <v>0</v>
      </c>
      <c r="BR138" s="96">
        <f t="shared" si="206"/>
        <v>0</v>
      </c>
      <c r="BS138" s="144" t="e">
        <f t="shared" si="207"/>
        <v>#N/A</v>
      </c>
      <c r="BT138" s="143">
        <f t="shared" si="183"/>
        <v>0</v>
      </c>
      <c r="BU138" s="96">
        <f t="shared" si="208"/>
        <v>0</v>
      </c>
      <c r="BV138" s="144" t="e">
        <f t="shared" ref="BV138:BV169" si="209">IF(AND(BT138&lt;&gt;0,SUM(BU138:BU142)&gt;0),AS138,#N/A)</f>
        <v>#N/A</v>
      </c>
      <c r="BW138" s="152">
        <f t="shared" si="184"/>
        <v>0</v>
      </c>
      <c r="BX138" s="96">
        <f t="shared" si="133"/>
        <v>0</v>
      </c>
      <c r="BY138" s="154" t="e">
        <f t="shared" si="185"/>
        <v>#N/A</v>
      </c>
      <c r="BZ138" s="152">
        <f t="shared" si="186"/>
        <v>0</v>
      </c>
      <c r="CA138" s="96">
        <f t="shared" si="134"/>
        <v>0</v>
      </c>
      <c r="CB138" s="155" t="e">
        <f t="shared" si="136"/>
        <v>#N/A</v>
      </c>
    </row>
    <row r="139" spans="2:80" s="115" customFormat="1" ht="12.75" x14ac:dyDescent="0.2">
      <c r="B139" s="89">
        <v>135</v>
      </c>
      <c r="C139" s="106" t="str">
        <f t="shared" si="169"/>
        <v/>
      </c>
      <c r="N139" s="112" t="str">
        <f t="shared" si="203"/>
        <v/>
      </c>
      <c r="Q139" s="93"/>
      <c r="R139" s="93"/>
      <c r="S139" s="93"/>
      <c r="T139" s="93"/>
      <c r="U139" s="93"/>
      <c r="V139" s="93"/>
      <c r="W139" s="93"/>
      <c r="X139" s="93"/>
      <c r="Y139" s="113">
        <v>135</v>
      </c>
      <c r="Z139" s="102">
        <f t="shared" si="172"/>
        <v>104</v>
      </c>
      <c r="AA139" s="113">
        <f t="shared" si="205"/>
        <v>19.100000000000001</v>
      </c>
      <c r="AB139" s="114">
        <f t="shared" si="187"/>
        <v>18.159572809253756</v>
      </c>
      <c r="AC139" s="114">
        <f t="shared" si="187"/>
        <v>20.386581036900093</v>
      </c>
      <c r="AD139" s="114">
        <f t="shared" si="187"/>
        <v>17.046068695430588</v>
      </c>
      <c r="AE139" s="114">
        <f t="shared" si="187"/>
        <v>21.500085150723262</v>
      </c>
      <c r="AF139" s="114">
        <f t="shared" si="187"/>
        <v>15.932564581607419</v>
      </c>
      <c r="AG139" s="114">
        <f t="shared" si="187"/>
        <v>22.61358926454643</v>
      </c>
      <c r="AH139" s="114">
        <f t="shared" si="187"/>
        <v>19.273076923076925</v>
      </c>
      <c r="AI139" s="96">
        <f t="shared" si="188"/>
        <v>0.10000000000000142</v>
      </c>
      <c r="AJ139" s="103">
        <f t="shared" si="173"/>
        <v>1.1388349514563103</v>
      </c>
      <c r="AK139" s="103">
        <f t="shared" si="174"/>
        <v>3.7239902912621345</v>
      </c>
      <c r="AL139" s="103">
        <f t="shared" si="175"/>
        <v>2.8622718446601931</v>
      </c>
      <c r="AM139" s="103">
        <f t="shared" si="176"/>
        <v>2.0005533980582517</v>
      </c>
      <c r="AN139" s="103">
        <f t="shared" si="177"/>
        <v>22.302377893950709</v>
      </c>
      <c r="AO139" s="103">
        <f t="shared" si="178"/>
        <v>16.243775952203141</v>
      </c>
      <c r="AQ139" s="97"/>
      <c r="AR139" s="143">
        <f t="shared" si="179"/>
        <v>0</v>
      </c>
      <c r="AS139" s="96">
        <f t="shared" si="180"/>
        <v>19.100000000000001</v>
      </c>
      <c r="AT139" s="144">
        <f t="shared" si="189"/>
        <v>0.10000000000000142</v>
      </c>
      <c r="AU139" s="143">
        <f t="shared" si="190"/>
        <v>0</v>
      </c>
      <c r="AV139" s="96" t="str">
        <f t="shared" si="191"/>
        <v/>
      </c>
      <c r="AW139" s="96" t="e">
        <f t="shared" si="204"/>
        <v>#N/A</v>
      </c>
      <c r="AX139" s="144" t="e">
        <f t="shared" si="192"/>
        <v>#N/A</v>
      </c>
      <c r="AY139" s="160">
        <f t="shared" si="181"/>
        <v>0</v>
      </c>
      <c r="AZ139" s="96" t="str">
        <f t="shared" si="129"/>
        <v/>
      </c>
      <c r="BA139" s="143">
        <f t="shared" si="193"/>
        <v>0</v>
      </c>
      <c r="BB139" s="96" t="str">
        <f t="shared" si="130"/>
        <v/>
      </c>
      <c r="BC139" s="96" t="e">
        <f t="shared" si="194"/>
        <v>#N/A</v>
      </c>
      <c r="BD139" s="96" t="e">
        <f t="shared" si="195"/>
        <v>#N/A</v>
      </c>
      <c r="BE139" s="143">
        <f t="shared" si="196"/>
        <v>0</v>
      </c>
      <c r="BF139" s="96">
        <f t="shared" si="127"/>
        <v>0</v>
      </c>
      <c r="BG139" s="148" t="e">
        <f t="shared" si="197"/>
        <v>#N/A</v>
      </c>
      <c r="BH139" s="143">
        <f t="shared" si="198"/>
        <v>0</v>
      </c>
      <c r="BI139" s="96">
        <f t="shared" si="128"/>
        <v>0</v>
      </c>
      <c r="BJ139" s="148" t="e">
        <f t="shared" si="199"/>
        <v>#N/A</v>
      </c>
      <c r="BK139" s="143">
        <f t="shared" si="200"/>
        <v>0</v>
      </c>
      <c r="BL139" s="96">
        <f t="shared" si="131"/>
        <v>0</v>
      </c>
      <c r="BM139" s="148" t="e">
        <f t="shared" si="201"/>
        <v>#N/A</v>
      </c>
      <c r="BN139" s="143">
        <f t="shared" si="202"/>
        <v>0</v>
      </c>
      <c r="BO139" s="96">
        <f t="shared" si="132"/>
        <v>0</v>
      </c>
      <c r="BP139" s="148" t="e">
        <f>IF(SUM(BO139:BO152)&gt;0,#REF!,#N/A)</f>
        <v>#N/A</v>
      </c>
      <c r="BQ139" s="143">
        <f t="shared" si="182"/>
        <v>0</v>
      </c>
      <c r="BR139" s="96">
        <f t="shared" si="206"/>
        <v>0</v>
      </c>
      <c r="BS139" s="144" t="e">
        <f t="shared" si="207"/>
        <v>#N/A</v>
      </c>
      <c r="BT139" s="143">
        <f t="shared" si="183"/>
        <v>0</v>
      </c>
      <c r="BU139" s="96">
        <f t="shared" si="208"/>
        <v>0</v>
      </c>
      <c r="BV139" s="144" t="e">
        <f t="shared" si="209"/>
        <v>#N/A</v>
      </c>
      <c r="BW139" s="152">
        <f t="shared" si="184"/>
        <v>0</v>
      </c>
      <c r="BX139" s="96">
        <f t="shared" si="133"/>
        <v>0</v>
      </c>
      <c r="BY139" s="154" t="e">
        <f t="shared" si="185"/>
        <v>#N/A</v>
      </c>
      <c r="BZ139" s="152">
        <f t="shared" si="186"/>
        <v>0</v>
      </c>
      <c r="CA139" s="96">
        <f t="shared" si="134"/>
        <v>0</v>
      </c>
      <c r="CB139" s="155" t="e">
        <f t="shared" si="136"/>
        <v>#N/A</v>
      </c>
    </row>
    <row r="140" spans="2:80" s="115" customFormat="1" ht="12.75" x14ac:dyDescent="0.2">
      <c r="B140" s="94">
        <v>136</v>
      </c>
      <c r="C140" s="106" t="str">
        <f t="shared" si="169"/>
        <v/>
      </c>
      <c r="N140" s="112" t="str">
        <f t="shared" si="203"/>
        <v/>
      </c>
      <c r="Q140" s="93"/>
      <c r="R140" s="93"/>
      <c r="S140" s="93"/>
      <c r="T140" s="93"/>
      <c r="U140" s="93"/>
      <c r="V140" s="93"/>
      <c r="W140" s="93"/>
      <c r="X140" s="93"/>
      <c r="Y140" s="113">
        <v>136</v>
      </c>
      <c r="Z140" s="102">
        <f t="shared" si="172"/>
        <v>104</v>
      </c>
      <c r="AA140" s="113">
        <f t="shared" si="205"/>
        <v>19.100000000000001</v>
      </c>
      <c r="AB140" s="114">
        <f t="shared" si="187"/>
        <v>18.159572809253756</v>
      </c>
      <c r="AC140" s="114">
        <f t="shared" si="187"/>
        <v>20.386581036900093</v>
      </c>
      <c r="AD140" s="114">
        <f t="shared" si="187"/>
        <v>17.046068695430588</v>
      </c>
      <c r="AE140" s="114">
        <f t="shared" si="187"/>
        <v>21.500085150723262</v>
      </c>
      <c r="AF140" s="114">
        <f t="shared" si="187"/>
        <v>15.932564581607419</v>
      </c>
      <c r="AG140" s="114">
        <f t="shared" si="187"/>
        <v>22.61358926454643</v>
      </c>
      <c r="AH140" s="114">
        <f t="shared" si="187"/>
        <v>19.273076923076925</v>
      </c>
      <c r="AI140" s="96">
        <f t="shared" si="188"/>
        <v>0.10000000000000142</v>
      </c>
      <c r="AJ140" s="103">
        <f t="shared" si="173"/>
        <v>1.1388349514563103</v>
      </c>
      <c r="AK140" s="103">
        <f t="shared" si="174"/>
        <v>3.7239902912621345</v>
      </c>
      <c r="AL140" s="103">
        <f t="shared" si="175"/>
        <v>2.8622718446601931</v>
      </c>
      <c r="AM140" s="103">
        <f t="shared" si="176"/>
        <v>2.0005533980582517</v>
      </c>
      <c r="AN140" s="103">
        <f t="shared" si="177"/>
        <v>22.302377893950709</v>
      </c>
      <c r="AO140" s="103">
        <f t="shared" si="178"/>
        <v>16.243775952203141</v>
      </c>
      <c r="AQ140" s="97"/>
      <c r="AR140" s="143">
        <f t="shared" si="179"/>
        <v>0</v>
      </c>
      <c r="AS140" s="96">
        <f t="shared" si="180"/>
        <v>19.100000000000001</v>
      </c>
      <c r="AT140" s="144">
        <f t="shared" si="189"/>
        <v>0.10000000000000142</v>
      </c>
      <c r="AU140" s="143">
        <f t="shared" si="190"/>
        <v>0</v>
      </c>
      <c r="AV140" s="96" t="str">
        <f t="shared" si="191"/>
        <v/>
      </c>
      <c r="AW140" s="96" t="e">
        <f t="shared" si="204"/>
        <v>#N/A</v>
      </c>
      <c r="AX140" s="144" t="e">
        <f t="shared" si="192"/>
        <v>#N/A</v>
      </c>
      <c r="AY140" s="160">
        <f t="shared" si="181"/>
        <v>0</v>
      </c>
      <c r="AZ140" s="96" t="str">
        <f t="shared" si="129"/>
        <v/>
      </c>
      <c r="BA140" s="143">
        <f t="shared" si="193"/>
        <v>0</v>
      </c>
      <c r="BB140" s="96" t="str">
        <f t="shared" si="130"/>
        <v/>
      </c>
      <c r="BC140" s="96" t="e">
        <f t="shared" si="194"/>
        <v>#N/A</v>
      </c>
      <c r="BD140" s="96" t="e">
        <f t="shared" si="195"/>
        <v>#N/A</v>
      </c>
      <c r="BE140" s="143">
        <f t="shared" si="196"/>
        <v>0</v>
      </c>
      <c r="BF140" s="96">
        <f t="shared" ref="BF140:BF203" si="210">IF(ABS(SUM(BE135:BE140))=6,1,0)</f>
        <v>0</v>
      </c>
      <c r="BG140" s="148" t="e">
        <f t="shared" si="197"/>
        <v>#N/A</v>
      </c>
      <c r="BH140" s="143">
        <f t="shared" si="198"/>
        <v>0</v>
      </c>
      <c r="BI140" s="96">
        <f t="shared" ref="BI140:BI203" si="211">IF(ABS(SUM(BH135:BH140))=6,1,0)</f>
        <v>0</v>
      </c>
      <c r="BJ140" s="148" t="e">
        <f t="shared" si="199"/>
        <v>#N/A</v>
      </c>
      <c r="BK140" s="143">
        <f t="shared" si="200"/>
        <v>0</v>
      </c>
      <c r="BL140" s="96">
        <f t="shared" si="131"/>
        <v>0</v>
      </c>
      <c r="BM140" s="148" t="e">
        <f t="shared" si="201"/>
        <v>#N/A</v>
      </c>
      <c r="BN140" s="143">
        <f t="shared" si="202"/>
        <v>0</v>
      </c>
      <c r="BO140" s="96">
        <f t="shared" si="132"/>
        <v>0</v>
      </c>
      <c r="BP140" s="148" t="e">
        <f>IF(SUM(BO140:BO153)&gt;0,#REF!,#N/A)</f>
        <v>#N/A</v>
      </c>
      <c r="BQ140" s="143">
        <f t="shared" si="182"/>
        <v>0</v>
      </c>
      <c r="BR140" s="96">
        <f t="shared" si="206"/>
        <v>0</v>
      </c>
      <c r="BS140" s="144" t="e">
        <f t="shared" si="207"/>
        <v>#N/A</v>
      </c>
      <c r="BT140" s="143">
        <f t="shared" si="183"/>
        <v>0</v>
      </c>
      <c r="BU140" s="96">
        <f t="shared" si="208"/>
        <v>0</v>
      </c>
      <c r="BV140" s="144" t="e">
        <f t="shared" si="209"/>
        <v>#N/A</v>
      </c>
      <c r="BW140" s="152">
        <f t="shared" si="184"/>
        <v>0</v>
      </c>
      <c r="BX140" s="96">
        <f t="shared" si="133"/>
        <v>0</v>
      </c>
      <c r="BY140" s="154" t="e">
        <f t="shared" si="185"/>
        <v>#N/A</v>
      </c>
      <c r="BZ140" s="152">
        <f t="shared" si="186"/>
        <v>0</v>
      </c>
      <c r="CA140" s="96">
        <f t="shared" si="134"/>
        <v>0</v>
      </c>
      <c r="CB140" s="155" t="e">
        <f t="shared" si="136"/>
        <v>#N/A</v>
      </c>
    </row>
    <row r="141" spans="2:80" s="115" customFormat="1" ht="12.75" x14ac:dyDescent="0.2">
      <c r="B141" s="89">
        <v>137</v>
      </c>
      <c r="C141" s="106" t="str">
        <f t="shared" si="169"/>
        <v/>
      </c>
      <c r="N141" s="112" t="str">
        <f t="shared" si="203"/>
        <v/>
      </c>
      <c r="Q141" s="93"/>
      <c r="R141" s="93"/>
      <c r="S141" s="93"/>
      <c r="T141" s="93"/>
      <c r="U141" s="93"/>
      <c r="V141" s="93"/>
      <c r="W141" s="93"/>
      <c r="X141" s="93"/>
      <c r="Y141" s="113">
        <v>137</v>
      </c>
      <c r="Z141" s="102">
        <f t="shared" si="172"/>
        <v>104</v>
      </c>
      <c r="AA141" s="113">
        <f t="shared" si="205"/>
        <v>19.100000000000001</v>
      </c>
      <c r="AB141" s="114">
        <f t="shared" si="187"/>
        <v>18.159572809253756</v>
      </c>
      <c r="AC141" s="114">
        <f t="shared" si="187"/>
        <v>20.386581036900093</v>
      </c>
      <c r="AD141" s="114">
        <f t="shared" si="187"/>
        <v>17.046068695430588</v>
      </c>
      <c r="AE141" s="114">
        <f t="shared" si="187"/>
        <v>21.500085150723262</v>
      </c>
      <c r="AF141" s="114">
        <f t="shared" si="187"/>
        <v>15.932564581607419</v>
      </c>
      <c r="AG141" s="114">
        <f t="shared" si="187"/>
        <v>22.61358926454643</v>
      </c>
      <c r="AH141" s="114">
        <f t="shared" si="187"/>
        <v>19.273076923076925</v>
      </c>
      <c r="AI141" s="96">
        <f t="shared" si="188"/>
        <v>0.10000000000000142</v>
      </c>
      <c r="AJ141" s="103">
        <f t="shared" si="173"/>
        <v>1.1388349514563103</v>
      </c>
      <c r="AK141" s="103">
        <f t="shared" si="174"/>
        <v>3.7239902912621345</v>
      </c>
      <c r="AL141" s="103">
        <f t="shared" si="175"/>
        <v>2.8622718446601931</v>
      </c>
      <c r="AM141" s="103">
        <f t="shared" si="176"/>
        <v>2.0005533980582517</v>
      </c>
      <c r="AN141" s="103">
        <f t="shared" si="177"/>
        <v>22.302377893950709</v>
      </c>
      <c r="AO141" s="103">
        <f t="shared" si="178"/>
        <v>16.243775952203141</v>
      </c>
      <c r="AQ141" s="97"/>
      <c r="AR141" s="143">
        <f t="shared" si="179"/>
        <v>0</v>
      </c>
      <c r="AS141" s="96">
        <f t="shared" si="180"/>
        <v>19.100000000000001</v>
      </c>
      <c r="AT141" s="144">
        <f t="shared" si="189"/>
        <v>0.10000000000000142</v>
      </c>
      <c r="AU141" s="143">
        <f t="shared" si="190"/>
        <v>0</v>
      </c>
      <c r="AV141" s="96" t="str">
        <f t="shared" si="191"/>
        <v/>
      </c>
      <c r="AW141" s="96" t="e">
        <f t="shared" si="204"/>
        <v>#N/A</v>
      </c>
      <c r="AX141" s="144" t="e">
        <f t="shared" si="192"/>
        <v>#N/A</v>
      </c>
      <c r="AY141" s="160">
        <f t="shared" si="181"/>
        <v>0</v>
      </c>
      <c r="AZ141" s="96" t="str">
        <f t="shared" ref="AZ141:AZ204" si="212">IF(ABS(SUM(AY133:AY141))&gt;8,1,"")</f>
        <v/>
      </c>
      <c r="BA141" s="143">
        <f t="shared" si="193"/>
        <v>0</v>
      </c>
      <c r="BB141" s="96" t="str">
        <f t="shared" ref="BB141:BB204" si="213">IF(ABS(SUM(BA133:BA141))&gt;8,1,"")</f>
        <v/>
      </c>
      <c r="BC141" s="96" t="e">
        <f t="shared" si="194"/>
        <v>#N/A</v>
      </c>
      <c r="BD141" s="96" t="e">
        <f t="shared" si="195"/>
        <v>#N/A</v>
      </c>
      <c r="BE141" s="143">
        <f t="shared" si="196"/>
        <v>0</v>
      </c>
      <c r="BF141" s="96">
        <f t="shared" si="210"/>
        <v>0</v>
      </c>
      <c r="BG141" s="148" t="e">
        <f t="shared" si="197"/>
        <v>#N/A</v>
      </c>
      <c r="BH141" s="143">
        <f t="shared" si="198"/>
        <v>0</v>
      </c>
      <c r="BI141" s="96">
        <f t="shared" si="211"/>
        <v>0</v>
      </c>
      <c r="BJ141" s="148" t="e">
        <f t="shared" si="199"/>
        <v>#N/A</v>
      </c>
      <c r="BK141" s="143">
        <f t="shared" si="200"/>
        <v>0</v>
      </c>
      <c r="BL141" s="96">
        <f t="shared" si="131"/>
        <v>0</v>
      </c>
      <c r="BM141" s="148" t="e">
        <f t="shared" si="201"/>
        <v>#N/A</v>
      </c>
      <c r="BN141" s="143">
        <f t="shared" si="202"/>
        <v>0</v>
      </c>
      <c r="BO141" s="96">
        <f t="shared" si="132"/>
        <v>0</v>
      </c>
      <c r="BP141" s="148" t="e">
        <f>IF(SUM(BO141:BO154)&gt;0,#REF!,#N/A)</f>
        <v>#N/A</v>
      </c>
      <c r="BQ141" s="143">
        <f t="shared" si="182"/>
        <v>0</v>
      </c>
      <c r="BR141" s="96">
        <f t="shared" si="206"/>
        <v>0</v>
      </c>
      <c r="BS141" s="144" t="e">
        <f t="shared" si="207"/>
        <v>#N/A</v>
      </c>
      <c r="BT141" s="143">
        <f t="shared" si="183"/>
        <v>0</v>
      </c>
      <c r="BU141" s="96">
        <f t="shared" si="208"/>
        <v>0</v>
      </c>
      <c r="BV141" s="144" t="e">
        <f t="shared" si="209"/>
        <v>#N/A</v>
      </c>
      <c r="BW141" s="152">
        <f t="shared" si="184"/>
        <v>0</v>
      </c>
      <c r="BX141" s="96">
        <f t="shared" si="133"/>
        <v>0</v>
      </c>
      <c r="BY141" s="154" t="e">
        <f t="shared" si="185"/>
        <v>#N/A</v>
      </c>
      <c r="BZ141" s="152">
        <f t="shared" si="186"/>
        <v>0</v>
      </c>
      <c r="CA141" s="96">
        <f t="shared" si="134"/>
        <v>0</v>
      </c>
      <c r="CB141" s="155" t="e">
        <f t="shared" si="136"/>
        <v>#N/A</v>
      </c>
    </row>
    <row r="142" spans="2:80" s="115" customFormat="1" ht="12.75" x14ac:dyDescent="0.2">
      <c r="B142" s="94">
        <v>138</v>
      </c>
      <c r="C142" s="106" t="str">
        <f t="shared" si="169"/>
        <v/>
      </c>
      <c r="N142" s="112" t="str">
        <f t="shared" si="203"/>
        <v/>
      </c>
      <c r="Q142" s="93"/>
      <c r="R142" s="93"/>
      <c r="S142" s="93"/>
      <c r="T142" s="93"/>
      <c r="U142" s="93"/>
      <c r="V142" s="93"/>
      <c r="W142" s="93"/>
      <c r="X142" s="93"/>
      <c r="Y142" s="113">
        <v>138</v>
      </c>
      <c r="Z142" s="102">
        <f t="shared" si="172"/>
        <v>104</v>
      </c>
      <c r="AA142" s="113">
        <f t="shared" si="205"/>
        <v>19.100000000000001</v>
      </c>
      <c r="AB142" s="114">
        <f t="shared" si="187"/>
        <v>18.159572809253756</v>
      </c>
      <c r="AC142" s="114">
        <f t="shared" si="187"/>
        <v>20.386581036900093</v>
      </c>
      <c r="AD142" s="114">
        <f t="shared" si="187"/>
        <v>17.046068695430588</v>
      </c>
      <c r="AE142" s="114">
        <f t="shared" si="187"/>
        <v>21.500085150723262</v>
      </c>
      <c r="AF142" s="114">
        <f t="shared" si="187"/>
        <v>15.932564581607419</v>
      </c>
      <c r="AG142" s="114">
        <f t="shared" si="187"/>
        <v>22.61358926454643</v>
      </c>
      <c r="AH142" s="114">
        <f t="shared" si="187"/>
        <v>19.273076923076925</v>
      </c>
      <c r="AI142" s="96">
        <f t="shared" si="188"/>
        <v>0.10000000000000142</v>
      </c>
      <c r="AJ142" s="103">
        <f t="shared" si="173"/>
        <v>1.1388349514563103</v>
      </c>
      <c r="AK142" s="103">
        <f t="shared" si="174"/>
        <v>3.7239902912621345</v>
      </c>
      <c r="AL142" s="103">
        <f t="shared" si="175"/>
        <v>2.8622718446601931</v>
      </c>
      <c r="AM142" s="103">
        <f t="shared" si="176"/>
        <v>2.0005533980582517</v>
      </c>
      <c r="AN142" s="103">
        <f t="shared" si="177"/>
        <v>22.302377893950709</v>
      </c>
      <c r="AO142" s="103">
        <f t="shared" si="178"/>
        <v>16.243775952203141</v>
      </c>
      <c r="AQ142" s="97"/>
      <c r="AR142" s="143">
        <f t="shared" si="179"/>
        <v>0</v>
      </c>
      <c r="AS142" s="96">
        <f t="shared" si="180"/>
        <v>19.100000000000001</v>
      </c>
      <c r="AT142" s="144">
        <f t="shared" si="189"/>
        <v>0.10000000000000142</v>
      </c>
      <c r="AU142" s="143">
        <f t="shared" si="190"/>
        <v>0</v>
      </c>
      <c r="AV142" s="96" t="str">
        <f t="shared" si="191"/>
        <v/>
      </c>
      <c r="AW142" s="96" t="e">
        <f t="shared" si="204"/>
        <v>#N/A</v>
      </c>
      <c r="AX142" s="144" t="e">
        <f t="shared" si="192"/>
        <v>#N/A</v>
      </c>
      <c r="AY142" s="160">
        <f t="shared" si="181"/>
        <v>0</v>
      </c>
      <c r="AZ142" s="96" t="str">
        <f t="shared" si="212"/>
        <v/>
      </c>
      <c r="BA142" s="143">
        <f t="shared" si="193"/>
        <v>0</v>
      </c>
      <c r="BB142" s="96" t="str">
        <f t="shared" si="213"/>
        <v/>
      </c>
      <c r="BC142" s="96" t="e">
        <f t="shared" si="194"/>
        <v>#N/A</v>
      </c>
      <c r="BD142" s="96" t="e">
        <f t="shared" si="195"/>
        <v>#N/A</v>
      </c>
      <c r="BE142" s="143">
        <f t="shared" si="196"/>
        <v>0</v>
      </c>
      <c r="BF142" s="96">
        <f t="shared" si="210"/>
        <v>0</v>
      </c>
      <c r="BG142" s="148" t="e">
        <f t="shared" si="197"/>
        <v>#N/A</v>
      </c>
      <c r="BH142" s="143">
        <f t="shared" si="198"/>
        <v>0</v>
      </c>
      <c r="BI142" s="96">
        <f t="shared" si="211"/>
        <v>0</v>
      </c>
      <c r="BJ142" s="148" t="e">
        <f t="shared" si="199"/>
        <v>#N/A</v>
      </c>
      <c r="BK142" s="143">
        <f t="shared" si="200"/>
        <v>0</v>
      </c>
      <c r="BL142" s="96">
        <f t="shared" si="131"/>
        <v>0</v>
      </c>
      <c r="BM142" s="148" t="e">
        <f t="shared" si="201"/>
        <v>#N/A</v>
      </c>
      <c r="BN142" s="143">
        <f t="shared" si="202"/>
        <v>0</v>
      </c>
      <c r="BO142" s="96">
        <f t="shared" si="132"/>
        <v>0</v>
      </c>
      <c r="BP142" s="148" t="e">
        <f>IF(SUM(BO142:BO155)&gt;0,#REF!,#N/A)</f>
        <v>#N/A</v>
      </c>
      <c r="BQ142" s="143">
        <f t="shared" si="182"/>
        <v>0</v>
      </c>
      <c r="BR142" s="96">
        <f t="shared" si="206"/>
        <v>0</v>
      </c>
      <c r="BS142" s="144" t="e">
        <f t="shared" si="207"/>
        <v>#N/A</v>
      </c>
      <c r="BT142" s="143">
        <f t="shared" si="183"/>
        <v>0</v>
      </c>
      <c r="BU142" s="96">
        <f t="shared" si="208"/>
        <v>0</v>
      </c>
      <c r="BV142" s="144" t="e">
        <f t="shared" si="209"/>
        <v>#N/A</v>
      </c>
      <c r="BW142" s="152">
        <f t="shared" si="184"/>
        <v>0</v>
      </c>
      <c r="BX142" s="96">
        <f t="shared" si="133"/>
        <v>0</v>
      </c>
      <c r="BY142" s="154" t="e">
        <f t="shared" si="185"/>
        <v>#N/A</v>
      </c>
      <c r="BZ142" s="152">
        <f t="shared" si="186"/>
        <v>0</v>
      </c>
      <c r="CA142" s="96">
        <f t="shared" si="134"/>
        <v>0</v>
      </c>
      <c r="CB142" s="155" t="e">
        <f t="shared" si="136"/>
        <v>#N/A</v>
      </c>
    </row>
    <row r="143" spans="2:80" s="115" customFormat="1" ht="12.75" x14ac:dyDescent="0.2">
      <c r="B143" s="89">
        <v>139</v>
      </c>
      <c r="C143" s="106" t="str">
        <f t="shared" si="169"/>
        <v/>
      </c>
      <c r="N143" s="112" t="str">
        <f t="shared" si="203"/>
        <v/>
      </c>
      <c r="Q143" s="93"/>
      <c r="R143" s="93"/>
      <c r="S143" s="93"/>
      <c r="T143" s="93"/>
      <c r="U143" s="93"/>
      <c r="V143" s="93"/>
      <c r="W143" s="93"/>
      <c r="X143" s="93"/>
      <c r="Y143" s="113">
        <v>139</v>
      </c>
      <c r="Z143" s="102">
        <f t="shared" si="172"/>
        <v>104</v>
      </c>
      <c r="AA143" s="113">
        <f t="shared" si="205"/>
        <v>19.100000000000001</v>
      </c>
      <c r="AB143" s="114">
        <f t="shared" si="187"/>
        <v>18.159572809253756</v>
      </c>
      <c r="AC143" s="114">
        <f t="shared" si="187"/>
        <v>20.386581036900093</v>
      </c>
      <c r="AD143" s="114">
        <f t="shared" si="187"/>
        <v>17.046068695430588</v>
      </c>
      <c r="AE143" s="114">
        <f t="shared" si="187"/>
        <v>21.500085150723262</v>
      </c>
      <c r="AF143" s="114">
        <f t="shared" si="187"/>
        <v>15.932564581607419</v>
      </c>
      <c r="AG143" s="114">
        <f t="shared" si="187"/>
        <v>22.61358926454643</v>
      </c>
      <c r="AH143" s="114">
        <f t="shared" si="187"/>
        <v>19.273076923076925</v>
      </c>
      <c r="AI143" s="96">
        <f t="shared" si="188"/>
        <v>0.10000000000000142</v>
      </c>
      <c r="AJ143" s="103">
        <f t="shared" si="173"/>
        <v>1.1388349514563103</v>
      </c>
      <c r="AK143" s="103">
        <f t="shared" si="174"/>
        <v>3.7239902912621345</v>
      </c>
      <c r="AL143" s="103">
        <f t="shared" si="175"/>
        <v>2.8622718446601931</v>
      </c>
      <c r="AM143" s="103">
        <f t="shared" si="176"/>
        <v>2.0005533980582517</v>
      </c>
      <c r="AN143" s="103">
        <f t="shared" si="177"/>
        <v>22.302377893950709</v>
      </c>
      <c r="AO143" s="103">
        <f t="shared" si="178"/>
        <v>16.243775952203141</v>
      </c>
      <c r="AQ143" s="97"/>
      <c r="AR143" s="143">
        <f t="shared" si="179"/>
        <v>0</v>
      </c>
      <c r="AS143" s="96">
        <f t="shared" si="180"/>
        <v>19.100000000000001</v>
      </c>
      <c r="AT143" s="144">
        <f t="shared" si="189"/>
        <v>0.10000000000000142</v>
      </c>
      <c r="AU143" s="143">
        <f t="shared" si="190"/>
        <v>0</v>
      </c>
      <c r="AV143" s="96" t="str">
        <f t="shared" si="191"/>
        <v/>
      </c>
      <c r="AW143" s="96" t="e">
        <f t="shared" si="204"/>
        <v>#N/A</v>
      </c>
      <c r="AX143" s="144" t="e">
        <f t="shared" si="192"/>
        <v>#N/A</v>
      </c>
      <c r="AY143" s="160">
        <f t="shared" si="181"/>
        <v>0</v>
      </c>
      <c r="AZ143" s="96" t="str">
        <f t="shared" si="212"/>
        <v/>
      </c>
      <c r="BA143" s="143">
        <f t="shared" si="193"/>
        <v>0</v>
      </c>
      <c r="BB143" s="96" t="str">
        <f t="shared" si="213"/>
        <v/>
      </c>
      <c r="BC143" s="96" t="e">
        <f t="shared" si="194"/>
        <v>#N/A</v>
      </c>
      <c r="BD143" s="96" t="e">
        <f t="shared" si="195"/>
        <v>#N/A</v>
      </c>
      <c r="BE143" s="143">
        <f t="shared" si="196"/>
        <v>0</v>
      </c>
      <c r="BF143" s="96">
        <f t="shared" si="210"/>
        <v>0</v>
      </c>
      <c r="BG143" s="148" t="e">
        <f t="shared" si="197"/>
        <v>#N/A</v>
      </c>
      <c r="BH143" s="143">
        <f t="shared" si="198"/>
        <v>0</v>
      </c>
      <c r="BI143" s="96">
        <f t="shared" si="211"/>
        <v>0</v>
      </c>
      <c r="BJ143" s="148" t="e">
        <f t="shared" si="199"/>
        <v>#N/A</v>
      </c>
      <c r="BK143" s="143">
        <f t="shared" si="200"/>
        <v>0</v>
      </c>
      <c r="BL143" s="96">
        <f t="shared" si="131"/>
        <v>0</v>
      </c>
      <c r="BM143" s="148" t="e">
        <f t="shared" si="201"/>
        <v>#N/A</v>
      </c>
      <c r="BN143" s="143">
        <f t="shared" si="202"/>
        <v>0</v>
      </c>
      <c r="BO143" s="96">
        <f t="shared" si="132"/>
        <v>0</v>
      </c>
      <c r="BP143" s="148" t="e">
        <f>IF(SUM(BO143:BO156)&gt;0,#REF!,#N/A)</f>
        <v>#N/A</v>
      </c>
      <c r="BQ143" s="143">
        <f t="shared" si="182"/>
        <v>0</v>
      </c>
      <c r="BR143" s="96">
        <f t="shared" si="206"/>
        <v>0</v>
      </c>
      <c r="BS143" s="144" t="e">
        <f t="shared" si="207"/>
        <v>#N/A</v>
      </c>
      <c r="BT143" s="143">
        <f t="shared" si="183"/>
        <v>0</v>
      </c>
      <c r="BU143" s="96">
        <f t="shared" si="208"/>
        <v>0</v>
      </c>
      <c r="BV143" s="144" t="e">
        <f t="shared" si="209"/>
        <v>#N/A</v>
      </c>
      <c r="BW143" s="152">
        <f t="shared" si="184"/>
        <v>0</v>
      </c>
      <c r="BX143" s="96">
        <f t="shared" si="133"/>
        <v>0</v>
      </c>
      <c r="BY143" s="154" t="e">
        <f t="shared" si="185"/>
        <v>#N/A</v>
      </c>
      <c r="BZ143" s="152">
        <f t="shared" si="186"/>
        <v>0</v>
      </c>
      <c r="CA143" s="96">
        <f t="shared" si="134"/>
        <v>0</v>
      </c>
      <c r="CB143" s="155" t="e">
        <f t="shared" si="136"/>
        <v>#N/A</v>
      </c>
    </row>
    <row r="144" spans="2:80" s="115" customFormat="1" ht="12.75" x14ac:dyDescent="0.2">
      <c r="B144" s="94">
        <v>140</v>
      </c>
      <c r="C144" s="106" t="str">
        <f t="shared" si="169"/>
        <v/>
      </c>
      <c r="N144" s="112" t="str">
        <f t="shared" si="203"/>
        <v/>
      </c>
      <c r="Q144" s="93"/>
      <c r="R144" s="93"/>
      <c r="S144" s="93"/>
      <c r="T144" s="93"/>
      <c r="U144" s="93"/>
      <c r="V144" s="93"/>
      <c r="W144" s="93"/>
      <c r="X144" s="93"/>
      <c r="Y144" s="113">
        <v>140</v>
      </c>
      <c r="Z144" s="102">
        <f t="shared" si="172"/>
        <v>104</v>
      </c>
      <c r="AA144" s="113">
        <f t="shared" si="205"/>
        <v>19.100000000000001</v>
      </c>
      <c r="AB144" s="114">
        <f t="shared" si="187"/>
        <v>18.159572809253756</v>
      </c>
      <c r="AC144" s="114">
        <f t="shared" si="187"/>
        <v>20.386581036900093</v>
      </c>
      <c r="AD144" s="114">
        <f t="shared" si="187"/>
        <v>17.046068695430588</v>
      </c>
      <c r="AE144" s="114">
        <f t="shared" si="187"/>
        <v>21.500085150723262</v>
      </c>
      <c r="AF144" s="114">
        <f t="shared" si="187"/>
        <v>15.932564581607419</v>
      </c>
      <c r="AG144" s="114">
        <f t="shared" si="187"/>
        <v>22.61358926454643</v>
      </c>
      <c r="AH144" s="114">
        <f t="shared" si="187"/>
        <v>19.273076923076925</v>
      </c>
      <c r="AI144" s="96">
        <f t="shared" si="188"/>
        <v>0.10000000000000142</v>
      </c>
      <c r="AJ144" s="103">
        <f t="shared" si="173"/>
        <v>1.1388349514563103</v>
      </c>
      <c r="AK144" s="103">
        <f t="shared" si="174"/>
        <v>3.7239902912621345</v>
      </c>
      <c r="AL144" s="103">
        <f t="shared" si="175"/>
        <v>2.8622718446601931</v>
      </c>
      <c r="AM144" s="103">
        <f t="shared" si="176"/>
        <v>2.0005533980582517</v>
      </c>
      <c r="AN144" s="103">
        <f t="shared" si="177"/>
        <v>22.302377893950709</v>
      </c>
      <c r="AO144" s="103">
        <f t="shared" si="178"/>
        <v>16.243775952203141</v>
      </c>
      <c r="AQ144" s="97"/>
      <c r="AR144" s="143">
        <f t="shared" si="179"/>
        <v>0</v>
      </c>
      <c r="AS144" s="96">
        <f t="shared" si="180"/>
        <v>19.100000000000001</v>
      </c>
      <c r="AT144" s="144">
        <f t="shared" si="189"/>
        <v>0.10000000000000142</v>
      </c>
      <c r="AU144" s="143">
        <f t="shared" si="190"/>
        <v>0</v>
      </c>
      <c r="AV144" s="96" t="str">
        <f t="shared" si="191"/>
        <v/>
      </c>
      <c r="AW144" s="96" t="e">
        <f t="shared" si="204"/>
        <v>#N/A</v>
      </c>
      <c r="AX144" s="144" t="e">
        <f t="shared" si="192"/>
        <v>#N/A</v>
      </c>
      <c r="AY144" s="160">
        <f t="shared" si="181"/>
        <v>0</v>
      </c>
      <c r="AZ144" s="96" t="str">
        <f t="shared" si="212"/>
        <v/>
      </c>
      <c r="BA144" s="143">
        <f t="shared" si="193"/>
        <v>0</v>
      </c>
      <c r="BB144" s="96" t="str">
        <f t="shared" si="213"/>
        <v/>
      </c>
      <c r="BC144" s="96" t="e">
        <f t="shared" si="194"/>
        <v>#N/A</v>
      </c>
      <c r="BD144" s="96" t="e">
        <f t="shared" si="195"/>
        <v>#N/A</v>
      </c>
      <c r="BE144" s="143">
        <f t="shared" si="196"/>
        <v>0</v>
      </c>
      <c r="BF144" s="96">
        <f t="shared" si="210"/>
        <v>0</v>
      </c>
      <c r="BG144" s="148" t="e">
        <f t="shared" si="197"/>
        <v>#N/A</v>
      </c>
      <c r="BH144" s="143">
        <f t="shared" si="198"/>
        <v>0</v>
      </c>
      <c r="BI144" s="96">
        <f t="shared" si="211"/>
        <v>0</v>
      </c>
      <c r="BJ144" s="148" t="e">
        <f t="shared" si="199"/>
        <v>#N/A</v>
      </c>
      <c r="BK144" s="143">
        <f t="shared" si="200"/>
        <v>0</v>
      </c>
      <c r="BL144" s="96">
        <f t="shared" si="131"/>
        <v>0</v>
      </c>
      <c r="BM144" s="148" t="e">
        <f t="shared" si="201"/>
        <v>#N/A</v>
      </c>
      <c r="BN144" s="143">
        <f t="shared" si="202"/>
        <v>0</v>
      </c>
      <c r="BO144" s="96">
        <f t="shared" si="132"/>
        <v>0</v>
      </c>
      <c r="BP144" s="148" t="e">
        <f>IF(SUM(BO144:BO157)&gt;0,#REF!,#N/A)</f>
        <v>#N/A</v>
      </c>
      <c r="BQ144" s="143">
        <f t="shared" si="182"/>
        <v>0</v>
      </c>
      <c r="BR144" s="96">
        <f t="shared" si="206"/>
        <v>0</v>
      </c>
      <c r="BS144" s="144" t="e">
        <f t="shared" si="207"/>
        <v>#N/A</v>
      </c>
      <c r="BT144" s="143">
        <f t="shared" si="183"/>
        <v>0</v>
      </c>
      <c r="BU144" s="96">
        <f t="shared" si="208"/>
        <v>0</v>
      </c>
      <c r="BV144" s="144" t="e">
        <f t="shared" si="209"/>
        <v>#N/A</v>
      </c>
      <c r="BW144" s="152">
        <f t="shared" si="184"/>
        <v>0</v>
      </c>
      <c r="BX144" s="96">
        <f t="shared" si="133"/>
        <v>0</v>
      </c>
      <c r="BY144" s="154" t="e">
        <f t="shared" si="185"/>
        <v>#N/A</v>
      </c>
      <c r="BZ144" s="152">
        <f t="shared" si="186"/>
        <v>0</v>
      </c>
      <c r="CA144" s="96">
        <f t="shared" si="134"/>
        <v>0</v>
      </c>
      <c r="CB144" s="155" t="e">
        <f t="shared" si="136"/>
        <v>#N/A</v>
      </c>
    </row>
    <row r="145" spans="2:80" s="115" customFormat="1" ht="12.75" x14ac:dyDescent="0.2">
      <c r="B145" s="89">
        <v>141</v>
      </c>
      <c r="C145" s="106" t="str">
        <f t="shared" si="169"/>
        <v/>
      </c>
      <c r="N145" s="112" t="str">
        <f t="shared" si="203"/>
        <v/>
      </c>
      <c r="Q145" s="93"/>
      <c r="R145" s="93"/>
      <c r="S145" s="93"/>
      <c r="T145" s="93"/>
      <c r="U145" s="93"/>
      <c r="V145" s="93"/>
      <c r="W145" s="93"/>
      <c r="X145" s="93"/>
      <c r="Y145" s="113">
        <v>141</v>
      </c>
      <c r="Z145" s="102">
        <f t="shared" si="172"/>
        <v>104</v>
      </c>
      <c r="AA145" s="113">
        <f t="shared" si="205"/>
        <v>19.100000000000001</v>
      </c>
      <c r="AB145" s="114">
        <f t="shared" si="187"/>
        <v>18.159572809253756</v>
      </c>
      <c r="AC145" s="114">
        <f t="shared" si="187"/>
        <v>20.386581036900093</v>
      </c>
      <c r="AD145" s="114">
        <f t="shared" si="187"/>
        <v>17.046068695430588</v>
      </c>
      <c r="AE145" s="114">
        <f t="shared" si="187"/>
        <v>21.500085150723262</v>
      </c>
      <c r="AF145" s="114">
        <f t="shared" si="187"/>
        <v>15.932564581607419</v>
      </c>
      <c r="AG145" s="114">
        <f t="shared" si="187"/>
        <v>22.61358926454643</v>
      </c>
      <c r="AH145" s="114">
        <f t="shared" si="187"/>
        <v>19.273076923076925</v>
      </c>
      <c r="AI145" s="96">
        <f t="shared" si="188"/>
        <v>0.10000000000000142</v>
      </c>
      <c r="AJ145" s="103">
        <f t="shared" si="173"/>
        <v>1.1388349514563103</v>
      </c>
      <c r="AK145" s="103">
        <f t="shared" si="174"/>
        <v>3.7239902912621345</v>
      </c>
      <c r="AL145" s="103">
        <f t="shared" si="175"/>
        <v>2.8622718446601931</v>
      </c>
      <c r="AM145" s="103">
        <f t="shared" si="176"/>
        <v>2.0005533980582517</v>
      </c>
      <c r="AN145" s="103">
        <f t="shared" si="177"/>
        <v>22.302377893950709</v>
      </c>
      <c r="AO145" s="103">
        <f t="shared" si="178"/>
        <v>16.243775952203141</v>
      </c>
      <c r="AQ145" s="97"/>
      <c r="AR145" s="143">
        <f t="shared" si="179"/>
        <v>0</v>
      </c>
      <c r="AS145" s="96">
        <f t="shared" si="180"/>
        <v>19.100000000000001</v>
      </c>
      <c r="AT145" s="144">
        <f t="shared" si="189"/>
        <v>0.10000000000000142</v>
      </c>
      <c r="AU145" s="143">
        <f t="shared" si="190"/>
        <v>0</v>
      </c>
      <c r="AV145" s="96" t="str">
        <f t="shared" si="191"/>
        <v/>
      </c>
      <c r="AW145" s="96" t="e">
        <f t="shared" si="204"/>
        <v>#N/A</v>
      </c>
      <c r="AX145" s="144" t="e">
        <f t="shared" si="192"/>
        <v>#N/A</v>
      </c>
      <c r="AY145" s="160">
        <f t="shared" si="181"/>
        <v>0</v>
      </c>
      <c r="AZ145" s="96" t="str">
        <f t="shared" si="212"/>
        <v/>
      </c>
      <c r="BA145" s="143">
        <f t="shared" si="193"/>
        <v>0</v>
      </c>
      <c r="BB145" s="96" t="str">
        <f t="shared" si="213"/>
        <v/>
      </c>
      <c r="BC145" s="96" t="e">
        <f t="shared" si="194"/>
        <v>#N/A</v>
      </c>
      <c r="BD145" s="96" t="e">
        <f t="shared" si="195"/>
        <v>#N/A</v>
      </c>
      <c r="BE145" s="143">
        <f t="shared" si="196"/>
        <v>0</v>
      </c>
      <c r="BF145" s="96">
        <f t="shared" si="210"/>
        <v>0</v>
      </c>
      <c r="BG145" s="148" t="e">
        <f t="shared" si="197"/>
        <v>#N/A</v>
      </c>
      <c r="BH145" s="143">
        <f t="shared" si="198"/>
        <v>0</v>
      </c>
      <c r="BI145" s="96">
        <f t="shared" si="211"/>
        <v>0</v>
      </c>
      <c r="BJ145" s="148" t="e">
        <f t="shared" si="199"/>
        <v>#N/A</v>
      </c>
      <c r="BK145" s="143">
        <f t="shared" si="200"/>
        <v>0</v>
      </c>
      <c r="BL145" s="96">
        <f t="shared" si="131"/>
        <v>0</v>
      </c>
      <c r="BM145" s="148" t="e">
        <f t="shared" si="201"/>
        <v>#N/A</v>
      </c>
      <c r="BN145" s="143">
        <f t="shared" si="202"/>
        <v>0</v>
      </c>
      <c r="BO145" s="96">
        <f t="shared" si="132"/>
        <v>0</v>
      </c>
      <c r="BP145" s="148" t="e">
        <f>IF(SUM(BO145:BO158)&gt;0,#REF!,#N/A)</f>
        <v>#N/A</v>
      </c>
      <c r="BQ145" s="143">
        <f t="shared" si="182"/>
        <v>0</v>
      </c>
      <c r="BR145" s="96">
        <f t="shared" si="206"/>
        <v>0</v>
      </c>
      <c r="BS145" s="144" t="e">
        <f t="shared" si="207"/>
        <v>#N/A</v>
      </c>
      <c r="BT145" s="143">
        <f t="shared" si="183"/>
        <v>0</v>
      </c>
      <c r="BU145" s="96">
        <f t="shared" si="208"/>
        <v>0</v>
      </c>
      <c r="BV145" s="144" t="e">
        <f t="shared" si="209"/>
        <v>#N/A</v>
      </c>
      <c r="BW145" s="152">
        <f t="shared" si="184"/>
        <v>0</v>
      </c>
      <c r="BX145" s="96">
        <f t="shared" si="133"/>
        <v>0</v>
      </c>
      <c r="BY145" s="154" t="e">
        <f t="shared" si="185"/>
        <v>#N/A</v>
      </c>
      <c r="BZ145" s="152">
        <f t="shared" si="186"/>
        <v>0</v>
      </c>
      <c r="CA145" s="96">
        <f t="shared" si="134"/>
        <v>0</v>
      </c>
      <c r="CB145" s="155" t="e">
        <f t="shared" si="136"/>
        <v>#N/A</v>
      </c>
    </row>
    <row r="146" spans="2:80" s="115" customFormat="1" ht="12.75" x14ac:dyDescent="0.2">
      <c r="B146" s="94">
        <v>142</v>
      </c>
      <c r="C146" s="106" t="str">
        <f t="shared" si="169"/>
        <v/>
      </c>
      <c r="N146" s="112" t="str">
        <f t="shared" si="203"/>
        <v/>
      </c>
      <c r="Q146" s="93"/>
      <c r="R146" s="93"/>
      <c r="S146" s="93"/>
      <c r="T146" s="93"/>
      <c r="U146" s="93"/>
      <c r="V146" s="93"/>
      <c r="W146" s="93"/>
      <c r="X146" s="93"/>
      <c r="Y146" s="113">
        <v>142</v>
      </c>
      <c r="Z146" s="102">
        <f t="shared" si="172"/>
        <v>104</v>
      </c>
      <c r="AA146" s="113">
        <f t="shared" si="205"/>
        <v>19.100000000000001</v>
      </c>
      <c r="AB146" s="114">
        <f t="shared" si="187"/>
        <v>18.159572809253756</v>
      </c>
      <c r="AC146" s="114">
        <f t="shared" si="187"/>
        <v>20.386581036900093</v>
      </c>
      <c r="AD146" s="114">
        <f t="shared" si="187"/>
        <v>17.046068695430588</v>
      </c>
      <c r="AE146" s="114">
        <f t="shared" si="187"/>
        <v>21.500085150723262</v>
      </c>
      <c r="AF146" s="114">
        <f t="shared" si="187"/>
        <v>15.932564581607419</v>
      </c>
      <c r="AG146" s="114">
        <f t="shared" si="187"/>
        <v>22.61358926454643</v>
      </c>
      <c r="AH146" s="114">
        <f t="shared" si="187"/>
        <v>19.273076923076925</v>
      </c>
      <c r="AI146" s="96">
        <f t="shared" si="188"/>
        <v>0.10000000000000142</v>
      </c>
      <c r="AJ146" s="103">
        <f t="shared" si="173"/>
        <v>1.1388349514563103</v>
      </c>
      <c r="AK146" s="103">
        <f t="shared" si="174"/>
        <v>3.7239902912621345</v>
      </c>
      <c r="AL146" s="103">
        <f t="shared" si="175"/>
        <v>2.8622718446601931</v>
      </c>
      <c r="AM146" s="103">
        <f t="shared" si="176"/>
        <v>2.0005533980582517</v>
      </c>
      <c r="AN146" s="103">
        <f t="shared" si="177"/>
        <v>22.302377893950709</v>
      </c>
      <c r="AO146" s="103">
        <f t="shared" si="178"/>
        <v>16.243775952203141</v>
      </c>
      <c r="AQ146" s="97"/>
      <c r="AR146" s="143">
        <f t="shared" si="179"/>
        <v>0</v>
      </c>
      <c r="AS146" s="96">
        <f t="shared" si="180"/>
        <v>19.100000000000001</v>
      </c>
      <c r="AT146" s="144">
        <f t="shared" si="189"/>
        <v>0.10000000000000142</v>
      </c>
      <c r="AU146" s="143">
        <f t="shared" si="190"/>
        <v>0</v>
      </c>
      <c r="AV146" s="96" t="str">
        <f t="shared" si="191"/>
        <v/>
      </c>
      <c r="AW146" s="96" t="e">
        <f t="shared" si="204"/>
        <v>#N/A</v>
      </c>
      <c r="AX146" s="144" t="e">
        <f t="shared" si="192"/>
        <v>#N/A</v>
      </c>
      <c r="AY146" s="160">
        <f t="shared" si="181"/>
        <v>0</v>
      </c>
      <c r="AZ146" s="96" t="str">
        <f t="shared" si="212"/>
        <v/>
      </c>
      <c r="BA146" s="143">
        <f t="shared" si="193"/>
        <v>0</v>
      </c>
      <c r="BB146" s="96" t="str">
        <f t="shared" si="213"/>
        <v/>
      </c>
      <c r="BC146" s="96" t="e">
        <f t="shared" si="194"/>
        <v>#N/A</v>
      </c>
      <c r="BD146" s="96" t="e">
        <f t="shared" si="195"/>
        <v>#N/A</v>
      </c>
      <c r="BE146" s="143">
        <f t="shared" si="196"/>
        <v>0</v>
      </c>
      <c r="BF146" s="96">
        <f t="shared" si="210"/>
        <v>0</v>
      </c>
      <c r="BG146" s="148" t="e">
        <f t="shared" si="197"/>
        <v>#N/A</v>
      </c>
      <c r="BH146" s="143">
        <f t="shared" si="198"/>
        <v>0</v>
      </c>
      <c r="BI146" s="96">
        <f t="shared" si="211"/>
        <v>0</v>
      </c>
      <c r="BJ146" s="148" t="e">
        <f t="shared" si="199"/>
        <v>#N/A</v>
      </c>
      <c r="BK146" s="143">
        <f t="shared" si="200"/>
        <v>0</v>
      </c>
      <c r="BL146" s="96">
        <f t="shared" si="131"/>
        <v>0</v>
      </c>
      <c r="BM146" s="148" t="e">
        <f t="shared" si="201"/>
        <v>#N/A</v>
      </c>
      <c r="BN146" s="143">
        <f t="shared" si="202"/>
        <v>0</v>
      </c>
      <c r="BO146" s="96">
        <f t="shared" si="132"/>
        <v>0</v>
      </c>
      <c r="BP146" s="148" t="e">
        <f>IF(SUM(BO146:BO159)&gt;0,#REF!,#N/A)</f>
        <v>#N/A</v>
      </c>
      <c r="BQ146" s="143">
        <f t="shared" si="182"/>
        <v>0</v>
      </c>
      <c r="BR146" s="96">
        <f t="shared" si="206"/>
        <v>0</v>
      </c>
      <c r="BS146" s="144" t="e">
        <f t="shared" si="207"/>
        <v>#N/A</v>
      </c>
      <c r="BT146" s="143">
        <f t="shared" si="183"/>
        <v>0</v>
      </c>
      <c r="BU146" s="96">
        <f t="shared" si="208"/>
        <v>0</v>
      </c>
      <c r="BV146" s="144" t="e">
        <f t="shared" si="209"/>
        <v>#N/A</v>
      </c>
      <c r="BW146" s="152">
        <f t="shared" si="184"/>
        <v>0</v>
      </c>
      <c r="BX146" s="96">
        <f t="shared" si="133"/>
        <v>0</v>
      </c>
      <c r="BY146" s="154" t="e">
        <f t="shared" si="185"/>
        <v>#N/A</v>
      </c>
      <c r="BZ146" s="152">
        <f t="shared" si="186"/>
        <v>0</v>
      </c>
      <c r="CA146" s="96">
        <f t="shared" si="134"/>
        <v>0</v>
      </c>
      <c r="CB146" s="155" t="e">
        <f t="shared" si="136"/>
        <v>#N/A</v>
      </c>
    </row>
    <row r="147" spans="2:80" s="115" customFormat="1" ht="12.75" x14ac:dyDescent="0.2">
      <c r="B147" s="89">
        <v>143</v>
      </c>
      <c r="C147" s="106" t="str">
        <f t="shared" si="169"/>
        <v/>
      </c>
      <c r="N147" s="112" t="str">
        <f t="shared" si="203"/>
        <v/>
      </c>
      <c r="Q147" s="93"/>
      <c r="R147" s="93"/>
      <c r="S147" s="93"/>
      <c r="T147" s="93"/>
      <c r="U147" s="93"/>
      <c r="V147" s="93"/>
      <c r="W147" s="93"/>
      <c r="X147" s="93"/>
      <c r="Y147" s="113">
        <v>143</v>
      </c>
      <c r="Z147" s="102">
        <f t="shared" si="172"/>
        <v>104</v>
      </c>
      <c r="AA147" s="113">
        <f t="shared" si="205"/>
        <v>19.100000000000001</v>
      </c>
      <c r="AB147" s="114">
        <f t="shared" si="187"/>
        <v>18.159572809253756</v>
      </c>
      <c r="AC147" s="114">
        <f t="shared" si="187"/>
        <v>20.386581036900093</v>
      </c>
      <c r="AD147" s="114">
        <f t="shared" si="187"/>
        <v>17.046068695430588</v>
      </c>
      <c r="AE147" s="114">
        <f t="shared" si="187"/>
        <v>21.500085150723262</v>
      </c>
      <c r="AF147" s="114">
        <f t="shared" si="187"/>
        <v>15.932564581607419</v>
      </c>
      <c r="AG147" s="114">
        <f t="shared" si="187"/>
        <v>22.61358926454643</v>
      </c>
      <c r="AH147" s="114">
        <f t="shared" si="187"/>
        <v>19.273076923076925</v>
      </c>
      <c r="AI147" s="96">
        <f t="shared" si="188"/>
        <v>0.10000000000000142</v>
      </c>
      <c r="AJ147" s="103">
        <f t="shared" si="173"/>
        <v>1.1388349514563103</v>
      </c>
      <c r="AK147" s="103">
        <f t="shared" si="174"/>
        <v>3.7239902912621345</v>
      </c>
      <c r="AL147" s="103">
        <f t="shared" si="175"/>
        <v>2.8622718446601931</v>
      </c>
      <c r="AM147" s="103">
        <f t="shared" si="176"/>
        <v>2.0005533980582517</v>
      </c>
      <c r="AN147" s="103">
        <f t="shared" si="177"/>
        <v>22.302377893950709</v>
      </c>
      <c r="AO147" s="103">
        <f t="shared" si="178"/>
        <v>16.243775952203141</v>
      </c>
      <c r="AQ147" s="97"/>
      <c r="AR147" s="143">
        <f t="shared" si="179"/>
        <v>0</v>
      </c>
      <c r="AS147" s="96">
        <f t="shared" si="180"/>
        <v>19.100000000000001</v>
      </c>
      <c r="AT147" s="144">
        <f t="shared" si="189"/>
        <v>0.10000000000000142</v>
      </c>
      <c r="AU147" s="143">
        <f t="shared" si="190"/>
        <v>0</v>
      </c>
      <c r="AV147" s="96" t="str">
        <f t="shared" si="191"/>
        <v/>
      </c>
      <c r="AW147" s="96" t="e">
        <f t="shared" si="204"/>
        <v>#N/A</v>
      </c>
      <c r="AX147" s="144" t="e">
        <f t="shared" si="192"/>
        <v>#N/A</v>
      </c>
      <c r="AY147" s="160">
        <f t="shared" si="181"/>
        <v>0</v>
      </c>
      <c r="AZ147" s="96" t="str">
        <f t="shared" si="212"/>
        <v/>
      </c>
      <c r="BA147" s="143">
        <f t="shared" si="193"/>
        <v>0</v>
      </c>
      <c r="BB147" s="96" t="str">
        <f t="shared" si="213"/>
        <v/>
      </c>
      <c r="BC147" s="96" t="e">
        <f t="shared" si="194"/>
        <v>#N/A</v>
      </c>
      <c r="BD147" s="96" t="e">
        <f t="shared" si="195"/>
        <v>#N/A</v>
      </c>
      <c r="BE147" s="143">
        <f t="shared" si="196"/>
        <v>0</v>
      </c>
      <c r="BF147" s="96">
        <f t="shared" si="210"/>
        <v>0</v>
      </c>
      <c r="BG147" s="148" t="e">
        <f t="shared" si="197"/>
        <v>#N/A</v>
      </c>
      <c r="BH147" s="143">
        <f t="shared" si="198"/>
        <v>0</v>
      </c>
      <c r="BI147" s="96">
        <f t="shared" si="211"/>
        <v>0</v>
      </c>
      <c r="BJ147" s="148" t="e">
        <f t="shared" si="199"/>
        <v>#N/A</v>
      </c>
      <c r="BK147" s="143">
        <f t="shared" si="200"/>
        <v>0</v>
      </c>
      <c r="BL147" s="96">
        <f t="shared" si="131"/>
        <v>0</v>
      </c>
      <c r="BM147" s="148" t="e">
        <f t="shared" si="201"/>
        <v>#N/A</v>
      </c>
      <c r="BN147" s="143">
        <f t="shared" si="202"/>
        <v>0</v>
      </c>
      <c r="BO147" s="96">
        <f t="shared" si="132"/>
        <v>0</v>
      </c>
      <c r="BP147" s="148" t="e">
        <f>IF(SUM(BO147:BO160)&gt;0,#REF!,#N/A)</f>
        <v>#N/A</v>
      </c>
      <c r="BQ147" s="143">
        <f t="shared" si="182"/>
        <v>0</v>
      </c>
      <c r="BR147" s="96">
        <f t="shared" si="206"/>
        <v>0</v>
      </c>
      <c r="BS147" s="144" t="e">
        <f t="shared" si="207"/>
        <v>#N/A</v>
      </c>
      <c r="BT147" s="143">
        <f t="shared" si="183"/>
        <v>0</v>
      </c>
      <c r="BU147" s="96">
        <f t="shared" si="208"/>
        <v>0</v>
      </c>
      <c r="BV147" s="144" t="e">
        <f t="shared" si="209"/>
        <v>#N/A</v>
      </c>
      <c r="BW147" s="152">
        <f t="shared" si="184"/>
        <v>0</v>
      </c>
      <c r="BX147" s="96">
        <f t="shared" si="133"/>
        <v>0</v>
      </c>
      <c r="BY147" s="154" t="e">
        <f t="shared" si="185"/>
        <v>#N/A</v>
      </c>
      <c r="BZ147" s="152">
        <f t="shared" si="186"/>
        <v>0</v>
      </c>
      <c r="CA147" s="96">
        <f t="shared" si="134"/>
        <v>0</v>
      </c>
      <c r="CB147" s="155" t="e">
        <f t="shared" si="136"/>
        <v>#N/A</v>
      </c>
    </row>
    <row r="148" spans="2:80" s="115" customFormat="1" ht="12.75" x14ac:dyDescent="0.2">
      <c r="B148" s="94">
        <v>144</v>
      </c>
      <c r="C148" s="106" t="str">
        <f t="shared" si="169"/>
        <v/>
      </c>
      <c r="N148" s="112" t="str">
        <f t="shared" si="203"/>
        <v/>
      </c>
      <c r="Q148" s="93"/>
      <c r="R148" s="93"/>
      <c r="S148" s="93"/>
      <c r="T148" s="93"/>
      <c r="U148" s="93"/>
      <c r="V148" s="93"/>
      <c r="W148" s="93"/>
      <c r="X148" s="93"/>
      <c r="Y148" s="113">
        <v>144</v>
      </c>
      <c r="Z148" s="102">
        <f t="shared" si="172"/>
        <v>104</v>
      </c>
      <c r="AA148" s="113">
        <f t="shared" si="205"/>
        <v>19.100000000000001</v>
      </c>
      <c r="AB148" s="114">
        <f t="shared" si="187"/>
        <v>18.159572809253756</v>
      </c>
      <c r="AC148" s="114">
        <f t="shared" si="187"/>
        <v>20.386581036900093</v>
      </c>
      <c r="AD148" s="114">
        <f t="shared" si="187"/>
        <v>17.046068695430588</v>
      </c>
      <c r="AE148" s="114">
        <f t="shared" si="187"/>
        <v>21.500085150723262</v>
      </c>
      <c r="AF148" s="114">
        <f t="shared" si="187"/>
        <v>15.932564581607419</v>
      </c>
      <c r="AG148" s="114">
        <f t="shared" si="187"/>
        <v>22.61358926454643</v>
      </c>
      <c r="AH148" s="114">
        <f t="shared" si="187"/>
        <v>19.273076923076925</v>
      </c>
      <c r="AI148" s="96">
        <f t="shared" si="188"/>
        <v>0.10000000000000142</v>
      </c>
      <c r="AJ148" s="103">
        <f t="shared" si="173"/>
        <v>1.1388349514563103</v>
      </c>
      <c r="AK148" s="103">
        <f t="shared" si="174"/>
        <v>3.7239902912621345</v>
      </c>
      <c r="AL148" s="103">
        <f t="shared" si="175"/>
        <v>2.8622718446601931</v>
      </c>
      <c r="AM148" s="103">
        <f t="shared" si="176"/>
        <v>2.0005533980582517</v>
      </c>
      <c r="AN148" s="103">
        <f t="shared" si="177"/>
        <v>22.302377893950709</v>
      </c>
      <c r="AO148" s="103">
        <f t="shared" si="178"/>
        <v>16.243775952203141</v>
      </c>
      <c r="AQ148" s="97"/>
      <c r="AR148" s="143">
        <f t="shared" si="179"/>
        <v>0</v>
      </c>
      <c r="AS148" s="96">
        <f t="shared" si="180"/>
        <v>19.100000000000001</v>
      </c>
      <c r="AT148" s="144">
        <f t="shared" si="189"/>
        <v>0.10000000000000142</v>
      </c>
      <c r="AU148" s="143">
        <f t="shared" si="190"/>
        <v>0</v>
      </c>
      <c r="AV148" s="96" t="str">
        <f t="shared" si="191"/>
        <v/>
      </c>
      <c r="AW148" s="96" t="e">
        <f t="shared" si="204"/>
        <v>#N/A</v>
      </c>
      <c r="AX148" s="144" t="e">
        <f t="shared" si="192"/>
        <v>#N/A</v>
      </c>
      <c r="AY148" s="160">
        <f t="shared" si="181"/>
        <v>0</v>
      </c>
      <c r="AZ148" s="96" t="str">
        <f t="shared" si="212"/>
        <v/>
      </c>
      <c r="BA148" s="143">
        <f t="shared" si="193"/>
        <v>0</v>
      </c>
      <c r="BB148" s="96" t="str">
        <f t="shared" si="213"/>
        <v/>
      </c>
      <c r="BC148" s="96" t="e">
        <f t="shared" si="194"/>
        <v>#N/A</v>
      </c>
      <c r="BD148" s="96" t="e">
        <f t="shared" si="195"/>
        <v>#N/A</v>
      </c>
      <c r="BE148" s="143">
        <f t="shared" si="196"/>
        <v>0</v>
      </c>
      <c r="BF148" s="96">
        <f t="shared" si="210"/>
        <v>0</v>
      </c>
      <c r="BG148" s="148" t="e">
        <f t="shared" si="197"/>
        <v>#N/A</v>
      </c>
      <c r="BH148" s="143">
        <f t="shared" si="198"/>
        <v>0</v>
      </c>
      <c r="BI148" s="96">
        <f t="shared" si="211"/>
        <v>0</v>
      </c>
      <c r="BJ148" s="148" t="e">
        <f t="shared" si="199"/>
        <v>#N/A</v>
      </c>
      <c r="BK148" s="143">
        <f t="shared" si="200"/>
        <v>0</v>
      </c>
      <c r="BL148" s="96">
        <f t="shared" ref="BL148:BL204" si="214">IF(ABS(SUM(BK148,BK146,BK144,BK142,BK140,BK138,BK136))+ABS(SUM(BK147,BK145,BK143,BK141,BK139,BK137,BK135))=14,1,0)</f>
        <v>0</v>
      </c>
      <c r="BM148" s="148" t="e">
        <f t="shared" si="201"/>
        <v>#N/A</v>
      </c>
      <c r="BN148" s="143">
        <f t="shared" si="202"/>
        <v>0</v>
      </c>
      <c r="BO148" s="96">
        <f t="shared" ref="BO148:BO204" si="215">IF(ABS(SUM(BN148,BN146,BN144,BN142,BN140,BN138,BN136))+ABS(SUM(BN147,BN145,BN143,BN141,BN139,BN137,BN135))=14,1,0)</f>
        <v>0</v>
      </c>
      <c r="BP148" s="148" t="e">
        <f>IF(SUM(BO148:BO161)&gt;0,#REF!,#N/A)</f>
        <v>#N/A</v>
      </c>
      <c r="BQ148" s="143">
        <f t="shared" si="182"/>
        <v>0</v>
      </c>
      <c r="BR148" s="96">
        <f t="shared" si="206"/>
        <v>0</v>
      </c>
      <c r="BS148" s="144" t="e">
        <f t="shared" si="207"/>
        <v>#N/A</v>
      </c>
      <c r="BT148" s="143">
        <f t="shared" si="183"/>
        <v>0</v>
      </c>
      <c r="BU148" s="96">
        <f t="shared" si="208"/>
        <v>0</v>
      </c>
      <c r="BV148" s="144" t="e">
        <f t="shared" si="209"/>
        <v>#N/A</v>
      </c>
      <c r="BW148" s="152">
        <f t="shared" si="184"/>
        <v>0</v>
      </c>
      <c r="BX148" s="96">
        <f t="shared" ref="BX148:BX204" si="216">IF(SUM(BW134:BW148)=15,1,0)</f>
        <v>0</v>
      </c>
      <c r="BY148" s="154" t="e">
        <f t="shared" si="185"/>
        <v>#N/A</v>
      </c>
      <c r="BZ148" s="152">
        <f t="shared" si="186"/>
        <v>0</v>
      </c>
      <c r="CA148" s="96">
        <f t="shared" ref="CA148:CA204" si="217">IF(SUM(BZ141:BZ148)=8,1,0)</f>
        <v>0</v>
      </c>
      <c r="CB148" s="155" t="e">
        <f t="shared" si="136"/>
        <v>#N/A</v>
      </c>
    </row>
    <row r="149" spans="2:80" s="115" customFormat="1" ht="12.75" x14ac:dyDescent="0.2">
      <c r="B149" s="89">
        <v>145</v>
      </c>
      <c r="C149" s="106" t="str">
        <f t="shared" si="169"/>
        <v/>
      </c>
      <c r="N149" s="112" t="str">
        <f t="shared" si="203"/>
        <v/>
      </c>
      <c r="Q149" s="93"/>
      <c r="R149" s="93"/>
      <c r="S149" s="93"/>
      <c r="T149" s="93"/>
      <c r="U149" s="93"/>
      <c r="V149" s="93"/>
      <c r="W149" s="93"/>
      <c r="X149" s="93"/>
      <c r="Y149" s="113">
        <v>145</v>
      </c>
      <c r="Z149" s="102">
        <f t="shared" si="172"/>
        <v>104</v>
      </c>
      <c r="AA149" s="113">
        <f t="shared" si="205"/>
        <v>19.100000000000001</v>
      </c>
      <c r="AB149" s="114">
        <f t="shared" si="187"/>
        <v>18.159572809253756</v>
      </c>
      <c r="AC149" s="114">
        <f t="shared" si="187"/>
        <v>20.386581036900093</v>
      </c>
      <c r="AD149" s="114">
        <f t="shared" si="187"/>
        <v>17.046068695430588</v>
      </c>
      <c r="AE149" s="114">
        <f t="shared" si="187"/>
        <v>21.500085150723262</v>
      </c>
      <c r="AF149" s="114">
        <f t="shared" si="187"/>
        <v>15.932564581607419</v>
      </c>
      <c r="AG149" s="114">
        <f t="shared" si="187"/>
        <v>22.61358926454643</v>
      </c>
      <c r="AH149" s="114">
        <f t="shared" si="187"/>
        <v>19.273076923076925</v>
      </c>
      <c r="AI149" s="96">
        <f t="shared" si="188"/>
        <v>0.10000000000000142</v>
      </c>
      <c r="AJ149" s="103">
        <f t="shared" si="173"/>
        <v>1.1388349514563103</v>
      </c>
      <c r="AK149" s="103">
        <f t="shared" si="174"/>
        <v>3.7239902912621345</v>
      </c>
      <c r="AL149" s="103">
        <f t="shared" si="175"/>
        <v>2.8622718446601931</v>
      </c>
      <c r="AM149" s="103">
        <f t="shared" si="176"/>
        <v>2.0005533980582517</v>
      </c>
      <c r="AN149" s="103">
        <f t="shared" si="177"/>
        <v>22.302377893950709</v>
      </c>
      <c r="AO149" s="103">
        <f t="shared" si="178"/>
        <v>16.243775952203141</v>
      </c>
      <c r="AQ149" s="97"/>
      <c r="AR149" s="143">
        <f t="shared" si="179"/>
        <v>0</v>
      </c>
      <c r="AS149" s="96">
        <f t="shared" si="180"/>
        <v>19.100000000000001</v>
      </c>
      <c r="AT149" s="144">
        <f t="shared" si="189"/>
        <v>0.10000000000000142</v>
      </c>
      <c r="AU149" s="143">
        <f t="shared" si="190"/>
        <v>0</v>
      </c>
      <c r="AV149" s="96" t="str">
        <f t="shared" si="191"/>
        <v/>
      </c>
      <c r="AW149" s="96" t="e">
        <f t="shared" si="204"/>
        <v>#N/A</v>
      </c>
      <c r="AX149" s="144" t="e">
        <f t="shared" si="192"/>
        <v>#N/A</v>
      </c>
      <c r="AY149" s="160">
        <f t="shared" si="181"/>
        <v>0</v>
      </c>
      <c r="AZ149" s="96" t="str">
        <f t="shared" si="212"/>
        <v/>
      </c>
      <c r="BA149" s="143">
        <f t="shared" si="193"/>
        <v>0</v>
      </c>
      <c r="BB149" s="96" t="str">
        <f t="shared" si="213"/>
        <v/>
      </c>
      <c r="BC149" s="96" t="e">
        <f t="shared" si="194"/>
        <v>#N/A</v>
      </c>
      <c r="BD149" s="96" t="e">
        <f t="shared" si="195"/>
        <v>#N/A</v>
      </c>
      <c r="BE149" s="143">
        <f t="shared" si="196"/>
        <v>0</v>
      </c>
      <c r="BF149" s="96">
        <f t="shared" si="210"/>
        <v>0</v>
      </c>
      <c r="BG149" s="148" t="e">
        <f t="shared" si="197"/>
        <v>#N/A</v>
      </c>
      <c r="BH149" s="143">
        <f t="shared" si="198"/>
        <v>0</v>
      </c>
      <c r="BI149" s="96">
        <f t="shared" si="211"/>
        <v>0</v>
      </c>
      <c r="BJ149" s="148" t="e">
        <f t="shared" si="199"/>
        <v>#N/A</v>
      </c>
      <c r="BK149" s="143">
        <f t="shared" si="200"/>
        <v>0</v>
      </c>
      <c r="BL149" s="96">
        <f t="shared" si="214"/>
        <v>0</v>
      </c>
      <c r="BM149" s="148" t="e">
        <f t="shared" si="201"/>
        <v>#N/A</v>
      </c>
      <c r="BN149" s="143">
        <f t="shared" si="202"/>
        <v>0</v>
      </c>
      <c r="BO149" s="96">
        <f t="shared" si="215"/>
        <v>0</v>
      </c>
      <c r="BP149" s="148" t="e">
        <f>IF(SUM(BO149:BO162)&gt;0,#REF!,#N/A)</f>
        <v>#N/A</v>
      </c>
      <c r="BQ149" s="143">
        <f t="shared" si="182"/>
        <v>0</v>
      </c>
      <c r="BR149" s="96">
        <f t="shared" si="206"/>
        <v>0</v>
      </c>
      <c r="BS149" s="144" t="e">
        <f t="shared" si="207"/>
        <v>#N/A</v>
      </c>
      <c r="BT149" s="143">
        <f t="shared" si="183"/>
        <v>0</v>
      </c>
      <c r="BU149" s="96">
        <f t="shared" si="208"/>
        <v>0</v>
      </c>
      <c r="BV149" s="144" t="e">
        <f t="shared" si="209"/>
        <v>#N/A</v>
      </c>
      <c r="BW149" s="152">
        <f t="shared" si="184"/>
        <v>0</v>
      </c>
      <c r="BX149" s="96">
        <f t="shared" si="216"/>
        <v>0</v>
      </c>
      <c r="BY149" s="154" t="e">
        <f t="shared" si="185"/>
        <v>#N/A</v>
      </c>
      <c r="BZ149" s="152">
        <f t="shared" si="186"/>
        <v>0</v>
      </c>
      <c r="CA149" s="96">
        <f t="shared" si="217"/>
        <v>0</v>
      </c>
      <c r="CB149" s="155" t="e">
        <f t="shared" si="136"/>
        <v>#N/A</v>
      </c>
    </row>
    <row r="150" spans="2:80" s="115" customFormat="1" ht="12.75" x14ac:dyDescent="0.2">
      <c r="B150" s="94">
        <v>146</v>
      </c>
      <c r="C150" s="106" t="str">
        <f t="shared" si="169"/>
        <v/>
      </c>
      <c r="N150" s="112" t="str">
        <f t="shared" si="203"/>
        <v/>
      </c>
      <c r="Q150" s="93"/>
      <c r="R150" s="93"/>
      <c r="S150" s="93"/>
      <c r="T150" s="93"/>
      <c r="U150" s="93"/>
      <c r="V150" s="93"/>
      <c r="W150" s="93"/>
      <c r="X150" s="93"/>
      <c r="Y150" s="113">
        <v>146</v>
      </c>
      <c r="Z150" s="102">
        <f t="shared" si="172"/>
        <v>104</v>
      </c>
      <c r="AA150" s="113">
        <f t="shared" si="205"/>
        <v>19.100000000000001</v>
      </c>
      <c r="AB150" s="114">
        <f t="shared" ref="AB150:AH165" si="218">AB149</f>
        <v>18.159572809253756</v>
      </c>
      <c r="AC150" s="114">
        <f t="shared" si="218"/>
        <v>20.386581036900093</v>
      </c>
      <c r="AD150" s="114">
        <f t="shared" si="218"/>
        <v>17.046068695430588</v>
      </c>
      <c r="AE150" s="114">
        <f t="shared" si="218"/>
        <v>21.500085150723262</v>
      </c>
      <c r="AF150" s="114">
        <f t="shared" si="218"/>
        <v>15.932564581607419</v>
      </c>
      <c r="AG150" s="114">
        <f t="shared" si="218"/>
        <v>22.61358926454643</v>
      </c>
      <c r="AH150" s="114">
        <f t="shared" si="218"/>
        <v>19.273076923076925</v>
      </c>
      <c r="AI150" s="96">
        <f t="shared" si="188"/>
        <v>0.10000000000000142</v>
      </c>
      <c r="AJ150" s="103">
        <f t="shared" si="173"/>
        <v>1.1388349514563103</v>
      </c>
      <c r="AK150" s="103">
        <f t="shared" si="174"/>
        <v>3.7239902912621345</v>
      </c>
      <c r="AL150" s="103">
        <f t="shared" si="175"/>
        <v>2.8622718446601931</v>
      </c>
      <c r="AM150" s="103">
        <f t="shared" si="176"/>
        <v>2.0005533980582517</v>
      </c>
      <c r="AN150" s="103">
        <f t="shared" si="177"/>
        <v>22.302377893950709</v>
      </c>
      <c r="AO150" s="103">
        <f t="shared" si="178"/>
        <v>16.243775952203141</v>
      </c>
      <c r="AQ150" s="97"/>
      <c r="AR150" s="143">
        <f t="shared" si="179"/>
        <v>0</v>
      </c>
      <c r="AS150" s="96">
        <f t="shared" si="180"/>
        <v>19.100000000000001</v>
      </c>
      <c r="AT150" s="144">
        <f t="shared" si="189"/>
        <v>0.10000000000000142</v>
      </c>
      <c r="AU150" s="143">
        <f t="shared" si="190"/>
        <v>0</v>
      </c>
      <c r="AV150" s="96" t="str">
        <f t="shared" si="191"/>
        <v/>
      </c>
      <c r="AW150" s="96" t="e">
        <f t="shared" si="204"/>
        <v>#N/A</v>
      </c>
      <c r="AX150" s="144" t="e">
        <f t="shared" si="192"/>
        <v>#N/A</v>
      </c>
      <c r="AY150" s="160">
        <f t="shared" si="181"/>
        <v>0</v>
      </c>
      <c r="AZ150" s="96" t="str">
        <f t="shared" si="212"/>
        <v/>
      </c>
      <c r="BA150" s="143">
        <f t="shared" si="193"/>
        <v>0</v>
      </c>
      <c r="BB150" s="96" t="str">
        <f t="shared" si="213"/>
        <v/>
      </c>
      <c r="BC150" s="96" t="e">
        <f t="shared" si="194"/>
        <v>#N/A</v>
      </c>
      <c r="BD150" s="96" t="e">
        <f t="shared" si="195"/>
        <v>#N/A</v>
      </c>
      <c r="BE150" s="143">
        <f t="shared" si="196"/>
        <v>0</v>
      </c>
      <c r="BF150" s="96">
        <f t="shared" si="210"/>
        <v>0</v>
      </c>
      <c r="BG150" s="148" t="e">
        <f t="shared" si="197"/>
        <v>#N/A</v>
      </c>
      <c r="BH150" s="143">
        <f t="shared" si="198"/>
        <v>0</v>
      </c>
      <c r="BI150" s="96">
        <f t="shared" si="211"/>
        <v>0</v>
      </c>
      <c r="BJ150" s="148" t="e">
        <f t="shared" si="199"/>
        <v>#N/A</v>
      </c>
      <c r="BK150" s="143">
        <f t="shared" si="200"/>
        <v>0</v>
      </c>
      <c r="BL150" s="96">
        <f t="shared" si="214"/>
        <v>0</v>
      </c>
      <c r="BM150" s="148" t="e">
        <f t="shared" si="201"/>
        <v>#N/A</v>
      </c>
      <c r="BN150" s="143">
        <f t="shared" si="202"/>
        <v>0</v>
      </c>
      <c r="BO150" s="96">
        <f t="shared" si="215"/>
        <v>0</v>
      </c>
      <c r="BP150" s="148" t="e">
        <f>IF(SUM(BO150:BO163)&gt;0,#REF!,#N/A)</f>
        <v>#N/A</v>
      </c>
      <c r="BQ150" s="143">
        <f t="shared" si="182"/>
        <v>0</v>
      </c>
      <c r="BR150" s="96">
        <f t="shared" si="206"/>
        <v>0</v>
      </c>
      <c r="BS150" s="144" t="e">
        <f t="shared" si="207"/>
        <v>#N/A</v>
      </c>
      <c r="BT150" s="143">
        <f t="shared" si="183"/>
        <v>0</v>
      </c>
      <c r="BU150" s="96">
        <f t="shared" si="208"/>
        <v>0</v>
      </c>
      <c r="BV150" s="144" t="e">
        <f t="shared" si="209"/>
        <v>#N/A</v>
      </c>
      <c r="BW150" s="152">
        <f t="shared" si="184"/>
        <v>0</v>
      </c>
      <c r="BX150" s="96">
        <f t="shared" si="216"/>
        <v>0</v>
      </c>
      <c r="BY150" s="154" t="e">
        <f t="shared" si="185"/>
        <v>#N/A</v>
      </c>
      <c r="BZ150" s="152">
        <f t="shared" si="186"/>
        <v>0</v>
      </c>
      <c r="CA150" s="96">
        <f t="shared" si="217"/>
        <v>0</v>
      </c>
      <c r="CB150" s="155" t="e">
        <f t="shared" si="136"/>
        <v>#N/A</v>
      </c>
    </row>
    <row r="151" spans="2:80" s="115" customFormat="1" ht="12.75" x14ac:dyDescent="0.2">
      <c r="B151" s="89">
        <v>147</v>
      </c>
      <c r="C151" s="106" t="str">
        <f t="shared" si="169"/>
        <v/>
      </c>
      <c r="N151" s="112" t="str">
        <f t="shared" si="203"/>
        <v/>
      </c>
      <c r="Q151" s="93"/>
      <c r="R151" s="93"/>
      <c r="S151" s="93"/>
      <c r="T151" s="93"/>
      <c r="U151" s="93"/>
      <c r="V151" s="93"/>
      <c r="W151" s="93"/>
      <c r="X151" s="93"/>
      <c r="Y151" s="113">
        <v>147</v>
      </c>
      <c r="Z151" s="102">
        <f t="shared" si="172"/>
        <v>104</v>
      </c>
      <c r="AA151" s="113">
        <f t="shared" si="205"/>
        <v>19.100000000000001</v>
      </c>
      <c r="AB151" s="114">
        <f t="shared" si="218"/>
        <v>18.159572809253756</v>
      </c>
      <c r="AC151" s="114">
        <f t="shared" si="218"/>
        <v>20.386581036900093</v>
      </c>
      <c r="AD151" s="114">
        <f t="shared" si="218"/>
        <v>17.046068695430588</v>
      </c>
      <c r="AE151" s="114">
        <f t="shared" si="218"/>
        <v>21.500085150723262</v>
      </c>
      <c r="AF151" s="114">
        <f t="shared" si="218"/>
        <v>15.932564581607419</v>
      </c>
      <c r="AG151" s="114">
        <f t="shared" si="218"/>
        <v>22.61358926454643</v>
      </c>
      <c r="AH151" s="114">
        <f t="shared" si="218"/>
        <v>19.273076923076925</v>
      </c>
      <c r="AI151" s="96">
        <f t="shared" si="188"/>
        <v>0.10000000000000142</v>
      </c>
      <c r="AJ151" s="103">
        <f t="shared" si="173"/>
        <v>1.1388349514563103</v>
      </c>
      <c r="AK151" s="103">
        <f t="shared" si="174"/>
        <v>3.7239902912621345</v>
      </c>
      <c r="AL151" s="103">
        <f t="shared" si="175"/>
        <v>2.8622718446601931</v>
      </c>
      <c r="AM151" s="103">
        <f t="shared" si="176"/>
        <v>2.0005533980582517</v>
      </c>
      <c r="AN151" s="103">
        <f t="shared" si="177"/>
        <v>22.302377893950709</v>
      </c>
      <c r="AO151" s="103">
        <f t="shared" si="178"/>
        <v>16.243775952203141</v>
      </c>
      <c r="AQ151" s="97"/>
      <c r="AR151" s="143">
        <f t="shared" si="179"/>
        <v>0</v>
      </c>
      <c r="AS151" s="96">
        <f t="shared" si="180"/>
        <v>19.100000000000001</v>
      </c>
      <c r="AT151" s="144">
        <f t="shared" si="189"/>
        <v>0.10000000000000142</v>
      </c>
      <c r="AU151" s="143">
        <f t="shared" si="190"/>
        <v>0</v>
      </c>
      <c r="AV151" s="96" t="str">
        <f t="shared" si="191"/>
        <v/>
      </c>
      <c r="AW151" s="96" t="e">
        <f t="shared" si="204"/>
        <v>#N/A</v>
      </c>
      <c r="AX151" s="144" t="e">
        <f t="shared" si="192"/>
        <v>#N/A</v>
      </c>
      <c r="AY151" s="160">
        <f t="shared" si="181"/>
        <v>0</v>
      </c>
      <c r="AZ151" s="96" t="str">
        <f t="shared" si="212"/>
        <v/>
      </c>
      <c r="BA151" s="143">
        <f t="shared" si="193"/>
        <v>0</v>
      </c>
      <c r="BB151" s="96" t="str">
        <f t="shared" si="213"/>
        <v/>
      </c>
      <c r="BC151" s="96" t="e">
        <f t="shared" si="194"/>
        <v>#N/A</v>
      </c>
      <c r="BD151" s="96" t="e">
        <f t="shared" si="195"/>
        <v>#N/A</v>
      </c>
      <c r="BE151" s="143">
        <f t="shared" si="196"/>
        <v>0</v>
      </c>
      <c r="BF151" s="96">
        <f t="shared" si="210"/>
        <v>0</v>
      </c>
      <c r="BG151" s="148" t="e">
        <f t="shared" si="197"/>
        <v>#N/A</v>
      </c>
      <c r="BH151" s="143">
        <f t="shared" si="198"/>
        <v>0</v>
      </c>
      <c r="BI151" s="96">
        <f t="shared" si="211"/>
        <v>0</v>
      </c>
      <c r="BJ151" s="148" t="e">
        <f t="shared" si="199"/>
        <v>#N/A</v>
      </c>
      <c r="BK151" s="143">
        <f t="shared" si="200"/>
        <v>0</v>
      </c>
      <c r="BL151" s="96">
        <f t="shared" si="214"/>
        <v>0</v>
      </c>
      <c r="BM151" s="148" t="e">
        <f t="shared" si="201"/>
        <v>#N/A</v>
      </c>
      <c r="BN151" s="143">
        <f t="shared" si="202"/>
        <v>0</v>
      </c>
      <c r="BO151" s="96">
        <f t="shared" si="215"/>
        <v>0</v>
      </c>
      <c r="BP151" s="148" t="e">
        <f>IF(SUM(BO151:BO164)&gt;0,#REF!,#N/A)</f>
        <v>#N/A</v>
      </c>
      <c r="BQ151" s="143">
        <f t="shared" si="182"/>
        <v>0</v>
      </c>
      <c r="BR151" s="96">
        <f t="shared" si="206"/>
        <v>0</v>
      </c>
      <c r="BS151" s="144" t="e">
        <f t="shared" si="207"/>
        <v>#N/A</v>
      </c>
      <c r="BT151" s="143">
        <f t="shared" si="183"/>
        <v>0</v>
      </c>
      <c r="BU151" s="96">
        <f t="shared" si="208"/>
        <v>0</v>
      </c>
      <c r="BV151" s="144" t="e">
        <f t="shared" si="209"/>
        <v>#N/A</v>
      </c>
      <c r="BW151" s="152">
        <f t="shared" si="184"/>
        <v>0</v>
      </c>
      <c r="BX151" s="96">
        <f t="shared" si="216"/>
        <v>0</v>
      </c>
      <c r="BY151" s="154" t="e">
        <f t="shared" si="185"/>
        <v>#N/A</v>
      </c>
      <c r="BZ151" s="152">
        <f t="shared" si="186"/>
        <v>0</v>
      </c>
      <c r="CA151" s="96">
        <f t="shared" si="217"/>
        <v>0</v>
      </c>
      <c r="CB151" s="155" t="e">
        <f t="shared" si="136"/>
        <v>#N/A</v>
      </c>
    </row>
    <row r="152" spans="2:80" s="115" customFormat="1" ht="12.75" x14ac:dyDescent="0.2">
      <c r="B152" s="94">
        <v>148</v>
      </c>
      <c r="C152" s="106" t="str">
        <f t="shared" si="169"/>
        <v/>
      </c>
      <c r="N152" s="112" t="str">
        <f t="shared" si="203"/>
        <v/>
      </c>
      <c r="Q152" s="93"/>
      <c r="R152" s="93"/>
      <c r="S152" s="93"/>
      <c r="T152" s="93"/>
      <c r="U152" s="93"/>
      <c r="V152" s="93"/>
      <c r="W152" s="93"/>
      <c r="X152" s="93"/>
      <c r="Y152" s="113">
        <v>148</v>
      </c>
      <c r="Z152" s="102">
        <f t="shared" si="172"/>
        <v>104</v>
      </c>
      <c r="AA152" s="113">
        <f t="shared" si="205"/>
        <v>19.100000000000001</v>
      </c>
      <c r="AB152" s="114">
        <f t="shared" si="218"/>
        <v>18.159572809253756</v>
      </c>
      <c r="AC152" s="114">
        <f t="shared" si="218"/>
        <v>20.386581036900093</v>
      </c>
      <c r="AD152" s="114">
        <f t="shared" si="218"/>
        <v>17.046068695430588</v>
      </c>
      <c r="AE152" s="114">
        <f t="shared" si="218"/>
        <v>21.500085150723262</v>
      </c>
      <c r="AF152" s="114">
        <f t="shared" si="218"/>
        <v>15.932564581607419</v>
      </c>
      <c r="AG152" s="114">
        <f t="shared" si="218"/>
        <v>22.61358926454643</v>
      </c>
      <c r="AH152" s="114">
        <f t="shared" si="218"/>
        <v>19.273076923076925</v>
      </c>
      <c r="AI152" s="96">
        <f t="shared" si="188"/>
        <v>0.10000000000000142</v>
      </c>
      <c r="AJ152" s="103">
        <f t="shared" si="173"/>
        <v>1.1388349514563103</v>
      </c>
      <c r="AK152" s="103">
        <f t="shared" si="174"/>
        <v>3.7239902912621345</v>
      </c>
      <c r="AL152" s="103">
        <f t="shared" si="175"/>
        <v>2.8622718446601931</v>
      </c>
      <c r="AM152" s="103">
        <f t="shared" si="176"/>
        <v>2.0005533980582517</v>
      </c>
      <c r="AN152" s="103">
        <f t="shared" si="177"/>
        <v>22.302377893950709</v>
      </c>
      <c r="AO152" s="103">
        <f t="shared" si="178"/>
        <v>16.243775952203141</v>
      </c>
      <c r="AQ152" s="97"/>
      <c r="AR152" s="143">
        <f t="shared" si="179"/>
        <v>0</v>
      </c>
      <c r="AS152" s="96">
        <f t="shared" si="180"/>
        <v>19.100000000000001</v>
      </c>
      <c r="AT152" s="144">
        <f t="shared" si="189"/>
        <v>0.10000000000000142</v>
      </c>
      <c r="AU152" s="143">
        <f t="shared" si="190"/>
        <v>0</v>
      </c>
      <c r="AV152" s="96" t="str">
        <f t="shared" si="191"/>
        <v/>
      </c>
      <c r="AW152" s="96" t="e">
        <f t="shared" si="204"/>
        <v>#N/A</v>
      </c>
      <c r="AX152" s="144" t="e">
        <f t="shared" si="192"/>
        <v>#N/A</v>
      </c>
      <c r="AY152" s="160">
        <f t="shared" si="181"/>
        <v>0</v>
      </c>
      <c r="AZ152" s="96" t="str">
        <f t="shared" si="212"/>
        <v/>
      </c>
      <c r="BA152" s="143">
        <f t="shared" si="193"/>
        <v>0</v>
      </c>
      <c r="BB152" s="96" t="str">
        <f t="shared" si="213"/>
        <v/>
      </c>
      <c r="BC152" s="96" t="e">
        <f t="shared" si="194"/>
        <v>#N/A</v>
      </c>
      <c r="BD152" s="96" t="e">
        <f t="shared" si="195"/>
        <v>#N/A</v>
      </c>
      <c r="BE152" s="143">
        <f t="shared" si="196"/>
        <v>0</v>
      </c>
      <c r="BF152" s="96">
        <f t="shared" si="210"/>
        <v>0</v>
      </c>
      <c r="BG152" s="148" t="e">
        <f t="shared" si="197"/>
        <v>#N/A</v>
      </c>
      <c r="BH152" s="143">
        <f t="shared" si="198"/>
        <v>0</v>
      </c>
      <c r="BI152" s="96">
        <f t="shared" si="211"/>
        <v>0</v>
      </c>
      <c r="BJ152" s="148" t="e">
        <f t="shared" si="199"/>
        <v>#N/A</v>
      </c>
      <c r="BK152" s="143">
        <f t="shared" si="200"/>
        <v>0</v>
      </c>
      <c r="BL152" s="96">
        <f t="shared" si="214"/>
        <v>0</v>
      </c>
      <c r="BM152" s="148" t="e">
        <f t="shared" si="201"/>
        <v>#N/A</v>
      </c>
      <c r="BN152" s="143">
        <f t="shared" si="202"/>
        <v>0</v>
      </c>
      <c r="BO152" s="96">
        <f t="shared" si="215"/>
        <v>0</v>
      </c>
      <c r="BP152" s="148" t="e">
        <f>IF(SUM(BO152:BO165)&gt;0,#REF!,#N/A)</f>
        <v>#N/A</v>
      </c>
      <c r="BQ152" s="143">
        <f t="shared" si="182"/>
        <v>0</v>
      </c>
      <c r="BR152" s="96">
        <f t="shared" si="206"/>
        <v>0</v>
      </c>
      <c r="BS152" s="144" t="e">
        <f t="shared" si="207"/>
        <v>#N/A</v>
      </c>
      <c r="BT152" s="143">
        <f t="shared" si="183"/>
        <v>0</v>
      </c>
      <c r="BU152" s="96">
        <f t="shared" si="208"/>
        <v>0</v>
      </c>
      <c r="BV152" s="144" t="e">
        <f t="shared" si="209"/>
        <v>#N/A</v>
      </c>
      <c r="BW152" s="152">
        <f t="shared" si="184"/>
        <v>0</v>
      </c>
      <c r="BX152" s="96">
        <f t="shared" si="216"/>
        <v>0</v>
      </c>
      <c r="BY152" s="154" t="e">
        <f t="shared" si="185"/>
        <v>#N/A</v>
      </c>
      <c r="BZ152" s="152">
        <f t="shared" si="186"/>
        <v>0</v>
      </c>
      <c r="CA152" s="96">
        <f t="shared" si="217"/>
        <v>0</v>
      </c>
      <c r="CB152" s="155" t="e">
        <f t="shared" si="136"/>
        <v>#N/A</v>
      </c>
    </row>
    <row r="153" spans="2:80" s="115" customFormat="1" ht="12.75" x14ac:dyDescent="0.2">
      <c r="B153" s="89">
        <v>149</v>
      </c>
      <c r="C153" s="106" t="str">
        <f t="shared" si="169"/>
        <v/>
      </c>
      <c r="N153" s="112" t="str">
        <f t="shared" si="203"/>
        <v/>
      </c>
      <c r="Q153" s="93"/>
      <c r="R153" s="93"/>
      <c r="S153" s="93"/>
      <c r="T153" s="93"/>
      <c r="U153" s="93"/>
      <c r="V153" s="93"/>
      <c r="W153" s="93"/>
      <c r="X153" s="93"/>
      <c r="Y153" s="113">
        <v>149</v>
      </c>
      <c r="Z153" s="102">
        <f t="shared" si="172"/>
        <v>104</v>
      </c>
      <c r="AA153" s="113">
        <f t="shared" si="205"/>
        <v>19.100000000000001</v>
      </c>
      <c r="AB153" s="114">
        <f t="shared" si="218"/>
        <v>18.159572809253756</v>
      </c>
      <c r="AC153" s="114">
        <f t="shared" si="218"/>
        <v>20.386581036900093</v>
      </c>
      <c r="AD153" s="114">
        <f t="shared" si="218"/>
        <v>17.046068695430588</v>
      </c>
      <c r="AE153" s="114">
        <f t="shared" si="218"/>
        <v>21.500085150723262</v>
      </c>
      <c r="AF153" s="114">
        <f t="shared" si="218"/>
        <v>15.932564581607419</v>
      </c>
      <c r="AG153" s="114">
        <f t="shared" si="218"/>
        <v>22.61358926454643</v>
      </c>
      <c r="AH153" s="114">
        <f t="shared" si="218"/>
        <v>19.273076923076925</v>
      </c>
      <c r="AI153" s="96">
        <f t="shared" si="188"/>
        <v>0.10000000000000142</v>
      </c>
      <c r="AJ153" s="103">
        <f t="shared" si="173"/>
        <v>1.1388349514563103</v>
      </c>
      <c r="AK153" s="103">
        <f t="shared" si="174"/>
        <v>3.7239902912621345</v>
      </c>
      <c r="AL153" s="103">
        <f t="shared" si="175"/>
        <v>2.8622718446601931</v>
      </c>
      <c r="AM153" s="103">
        <f t="shared" si="176"/>
        <v>2.0005533980582517</v>
      </c>
      <c r="AN153" s="103">
        <f t="shared" si="177"/>
        <v>22.302377893950709</v>
      </c>
      <c r="AO153" s="103">
        <f t="shared" si="178"/>
        <v>16.243775952203141</v>
      </c>
      <c r="AQ153" s="97"/>
      <c r="AR153" s="143">
        <f t="shared" si="179"/>
        <v>0</v>
      </c>
      <c r="AS153" s="96">
        <f t="shared" si="180"/>
        <v>19.100000000000001</v>
      </c>
      <c r="AT153" s="144">
        <f t="shared" si="189"/>
        <v>0.10000000000000142</v>
      </c>
      <c r="AU153" s="143">
        <f t="shared" si="190"/>
        <v>0</v>
      </c>
      <c r="AV153" s="96" t="str">
        <f t="shared" si="191"/>
        <v/>
      </c>
      <c r="AW153" s="96" t="e">
        <f t="shared" si="204"/>
        <v>#N/A</v>
      </c>
      <c r="AX153" s="144" t="e">
        <f t="shared" si="192"/>
        <v>#N/A</v>
      </c>
      <c r="AY153" s="160">
        <f t="shared" si="181"/>
        <v>0</v>
      </c>
      <c r="AZ153" s="96" t="str">
        <f t="shared" si="212"/>
        <v/>
      </c>
      <c r="BA153" s="143">
        <f t="shared" si="193"/>
        <v>0</v>
      </c>
      <c r="BB153" s="96" t="str">
        <f t="shared" si="213"/>
        <v/>
      </c>
      <c r="BC153" s="96" t="e">
        <f t="shared" si="194"/>
        <v>#N/A</v>
      </c>
      <c r="BD153" s="96" t="e">
        <f t="shared" si="195"/>
        <v>#N/A</v>
      </c>
      <c r="BE153" s="143">
        <f t="shared" si="196"/>
        <v>0</v>
      </c>
      <c r="BF153" s="96">
        <f t="shared" si="210"/>
        <v>0</v>
      </c>
      <c r="BG153" s="148" t="e">
        <f t="shared" si="197"/>
        <v>#N/A</v>
      </c>
      <c r="BH153" s="143">
        <f t="shared" si="198"/>
        <v>0</v>
      </c>
      <c r="BI153" s="96">
        <f t="shared" si="211"/>
        <v>0</v>
      </c>
      <c r="BJ153" s="148" t="e">
        <f t="shared" si="199"/>
        <v>#N/A</v>
      </c>
      <c r="BK153" s="143">
        <f t="shared" si="200"/>
        <v>0</v>
      </c>
      <c r="BL153" s="96">
        <f t="shared" si="214"/>
        <v>0</v>
      </c>
      <c r="BM153" s="148" t="e">
        <f t="shared" si="201"/>
        <v>#N/A</v>
      </c>
      <c r="BN153" s="143">
        <f t="shared" si="202"/>
        <v>0</v>
      </c>
      <c r="BO153" s="96">
        <f t="shared" si="215"/>
        <v>0</v>
      </c>
      <c r="BP153" s="148" t="e">
        <f>IF(SUM(BO153:BO166)&gt;0,#REF!,#N/A)</f>
        <v>#N/A</v>
      </c>
      <c r="BQ153" s="143">
        <f t="shared" si="182"/>
        <v>0</v>
      </c>
      <c r="BR153" s="96">
        <f t="shared" si="206"/>
        <v>0</v>
      </c>
      <c r="BS153" s="144" t="e">
        <f t="shared" si="207"/>
        <v>#N/A</v>
      </c>
      <c r="BT153" s="143">
        <f t="shared" si="183"/>
        <v>0</v>
      </c>
      <c r="BU153" s="96">
        <f t="shared" si="208"/>
        <v>0</v>
      </c>
      <c r="BV153" s="144" t="e">
        <f t="shared" si="209"/>
        <v>#N/A</v>
      </c>
      <c r="BW153" s="152">
        <f t="shared" si="184"/>
        <v>0</v>
      </c>
      <c r="BX153" s="96">
        <f t="shared" si="216"/>
        <v>0</v>
      </c>
      <c r="BY153" s="154" t="e">
        <f t="shared" si="185"/>
        <v>#N/A</v>
      </c>
      <c r="BZ153" s="152">
        <f t="shared" si="186"/>
        <v>0</v>
      </c>
      <c r="CA153" s="96">
        <f t="shared" si="217"/>
        <v>0</v>
      </c>
      <c r="CB153" s="155" t="e">
        <f t="shared" si="136"/>
        <v>#N/A</v>
      </c>
    </row>
    <row r="154" spans="2:80" s="115" customFormat="1" ht="12.75" x14ac:dyDescent="0.2">
      <c r="B154" s="94">
        <v>150</v>
      </c>
      <c r="C154" s="106" t="str">
        <f t="shared" si="169"/>
        <v/>
      </c>
      <c r="N154" s="112" t="str">
        <f t="shared" si="203"/>
        <v/>
      </c>
      <c r="Y154" s="113">
        <v>150</v>
      </c>
      <c r="Z154" s="102">
        <f t="shared" si="172"/>
        <v>104</v>
      </c>
      <c r="AA154" s="113">
        <f t="shared" si="205"/>
        <v>19.100000000000001</v>
      </c>
      <c r="AB154" s="114">
        <f t="shared" si="218"/>
        <v>18.159572809253756</v>
      </c>
      <c r="AC154" s="114">
        <f t="shared" si="218"/>
        <v>20.386581036900093</v>
      </c>
      <c r="AD154" s="114">
        <f t="shared" si="218"/>
        <v>17.046068695430588</v>
      </c>
      <c r="AE154" s="114">
        <f t="shared" si="218"/>
        <v>21.500085150723262</v>
      </c>
      <c r="AF154" s="114">
        <f t="shared" si="218"/>
        <v>15.932564581607419</v>
      </c>
      <c r="AG154" s="114">
        <f t="shared" si="218"/>
        <v>22.61358926454643</v>
      </c>
      <c r="AH154" s="114">
        <f t="shared" si="218"/>
        <v>19.273076923076925</v>
      </c>
      <c r="AI154" s="96">
        <f t="shared" si="188"/>
        <v>0.10000000000000142</v>
      </c>
      <c r="AJ154" s="103">
        <f t="shared" si="173"/>
        <v>1.1388349514563103</v>
      </c>
      <c r="AK154" s="103">
        <f t="shared" si="174"/>
        <v>3.7239902912621345</v>
      </c>
      <c r="AL154" s="103">
        <f t="shared" si="175"/>
        <v>2.8622718446601931</v>
      </c>
      <c r="AM154" s="103">
        <f t="shared" si="176"/>
        <v>2.0005533980582517</v>
      </c>
      <c r="AN154" s="103">
        <f t="shared" si="177"/>
        <v>22.302377893950709</v>
      </c>
      <c r="AO154" s="103">
        <f t="shared" si="178"/>
        <v>16.243775952203141</v>
      </c>
      <c r="AQ154" s="97"/>
      <c r="AR154" s="143">
        <f t="shared" si="179"/>
        <v>0</v>
      </c>
      <c r="AS154" s="96">
        <f t="shared" si="180"/>
        <v>19.100000000000001</v>
      </c>
      <c r="AT154" s="144">
        <f t="shared" si="189"/>
        <v>0.10000000000000142</v>
      </c>
      <c r="AU154" s="143">
        <f t="shared" si="190"/>
        <v>0</v>
      </c>
      <c r="AV154" s="96" t="str">
        <f t="shared" si="191"/>
        <v/>
      </c>
      <c r="AW154" s="96" t="e">
        <f t="shared" si="204"/>
        <v>#N/A</v>
      </c>
      <c r="AX154" s="144" t="e">
        <f t="shared" si="192"/>
        <v>#N/A</v>
      </c>
      <c r="AY154" s="160">
        <f t="shared" si="181"/>
        <v>0</v>
      </c>
      <c r="AZ154" s="96" t="str">
        <f t="shared" si="212"/>
        <v/>
      </c>
      <c r="BA154" s="143">
        <f t="shared" si="193"/>
        <v>0</v>
      </c>
      <c r="BB154" s="96" t="str">
        <f t="shared" si="213"/>
        <v/>
      </c>
      <c r="BC154" s="96" t="e">
        <f t="shared" si="194"/>
        <v>#N/A</v>
      </c>
      <c r="BD154" s="96" t="e">
        <f t="shared" si="195"/>
        <v>#N/A</v>
      </c>
      <c r="BE154" s="143">
        <f t="shared" si="196"/>
        <v>0</v>
      </c>
      <c r="BF154" s="96">
        <f t="shared" si="210"/>
        <v>0</v>
      </c>
      <c r="BG154" s="148" t="e">
        <f t="shared" si="197"/>
        <v>#N/A</v>
      </c>
      <c r="BH154" s="143">
        <f t="shared" si="198"/>
        <v>0</v>
      </c>
      <c r="BI154" s="96">
        <f t="shared" si="211"/>
        <v>0</v>
      </c>
      <c r="BJ154" s="148" t="e">
        <f t="shared" si="199"/>
        <v>#N/A</v>
      </c>
      <c r="BK154" s="143">
        <f t="shared" si="200"/>
        <v>0</v>
      </c>
      <c r="BL154" s="96">
        <f t="shared" si="214"/>
        <v>0</v>
      </c>
      <c r="BM154" s="148" t="e">
        <f t="shared" si="201"/>
        <v>#N/A</v>
      </c>
      <c r="BN154" s="143">
        <f t="shared" si="202"/>
        <v>0</v>
      </c>
      <c r="BO154" s="96">
        <f t="shared" si="215"/>
        <v>0</v>
      </c>
      <c r="BP154" s="148" t="e">
        <f>IF(SUM(BO154:BO167)&gt;0,#REF!,#N/A)</f>
        <v>#N/A</v>
      </c>
      <c r="BQ154" s="143">
        <f t="shared" si="182"/>
        <v>0</v>
      </c>
      <c r="BR154" s="96">
        <f t="shared" si="206"/>
        <v>0</v>
      </c>
      <c r="BS154" s="144" t="e">
        <f t="shared" si="207"/>
        <v>#N/A</v>
      </c>
      <c r="BT154" s="143">
        <f t="shared" si="183"/>
        <v>0</v>
      </c>
      <c r="BU154" s="96">
        <f t="shared" si="208"/>
        <v>0</v>
      </c>
      <c r="BV154" s="144" t="e">
        <f t="shared" si="209"/>
        <v>#N/A</v>
      </c>
      <c r="BW154" s="152">
        <f t="shared" si="184"/>
        <v>0</v>
      </c>
      <c r="BX154" s="96">
        <f t="shared" si="216"/>
        <v>0</v>
      </c>
      <c r="BY154" s="154" t="e">
        <f t="shared" si="185"/>
        <v>#N/A</v>
      </c>
      <c r="BZ154" s="152">
        <f t="shared" si="186"/>
        <v>0</v>
      </c>
      <c r="CA154" s="96">
        <f t="shared" si="217"/>
        <v>0</v>
      </c>
      <c r="CB154" s="155" t="e">
        <f t="shared" si="136"/>
        <v>#N/A</v>
      </c>
    </row>
    <row r="155" spans="2:80" s="115" customFormat="1" ht="12.75" x14ac:dyDescent="0.2">
      <c r="B155" s="89">
        <v>151</v>
      </c>
      <c r="C155" s="106" t="str">
        <f>IF(L5="","",L5)</f>
        <v/>
      </c>
      <c r="N155" s="112" t="str">
        <f t="shared" si="203"/>
        <v/>
      </c>
      <c r="Y155" s="113">
        <v>151</v>
      </c>
      <c r="Z155" s="102">
        <f t="shared" si="172"/>
        <v>104</v>
      </c>
      <c r="AA155" s="113">
        <f t="shared" si="205"/>
        <v>19.100000000000001</v>
      </c>
      <c r="AB155" s="114">
        <f t="shared" si="218"/>
        <v>18.159572809253756</v>
      </c>
      <c r="AC155" s="114">
        <f t="shared" si="218"/>
        <v>20.386581036900093</v>
      </c>
      <c r="AD155" s="114">
        <f t="shared" si="218"/>
        <v>17.046068695430588</v>
      </c>
      <c r="AE155" s="114">
        <f t="shared" si="218"/>
        <v>21.500085150723262</v>
      </c>
      <c r="AF155" s="114">
        <f t="shared" si="218"/>
        <v>15.932564581607419</v>
      </c>
      <c r="AG155" s="114">
        <f t="shared" si="218"/>
        <v>22.61358926454643</v>
      </c>
      <c r="AH155" s="114">
        <f t="shared" si="218"/>
        <v>19.273076923076925</v>
      </c>
      <c r="AI155" s="96">
        <f t="shared" si="188"/>
        <v>0.10000000000000142</v>
      </c>
      <c r="AJ155" s="103">
        <f t="shared" si="173"/>
        <v>1.1388349514563103</v>
      </c>
      <c r="AK155" s="103">
        <f t="shared" si="174"/>
        <v>3.7239902912621345</v>
      </c>
      <c r="AL155" s="103">
        <f t="shared" si="175"/>
        <v>2.8622718446601931</v>
      </c>
      <c r="AM155" s="103">
        <f t="shared" si="176"/>
        <v>2.0005533980582517</v>
      </c>
      <c r="AN155" s="103">
        <f t="shared" si="177"/>
        <v>22.302377893950709</v>
      </c>
      <c r="AO155" s="103">
        <f t="shared" si="178"/>
        <v>16.243775952203141</v>
      </c>
      <c r="AQ155" s="97"/>
      <c r="AR155" s="143">
        <f t="shared" si="179"/>
        <v>0</v>
      </c>
      <c r="AS155" s="96">
        <f t="shared" si="180"/>
        <v>19.100000000000001</v>
      </c>
      <c r="AT155" s="144">
        <f t="shared" si="189"/>
        <v>0.10000000000000142</v>
      </c>
      <c r="AU155" s="143">
        <f t="shared" si="190"/>
        <v>0</v>
      </c>
      <c r="AV155" s="96" t="str">
        <f t="shared" si="191"/>
        <v/>
      </c>
      <c r="AW155" s="96" t="e">
        <f t="shared" si="204"/>
        <v>#N/A</v>
      </c>
      <c r="AX155" s="144" t="e">
        <f t="shared" si="192"/>
        <v>#N/A</v>
      </c>
      <c r="AY155" s="160">
        <f t="shared" si="181"/>
        <v>0</v>
      </c>
      <c r="AZ155" s="96" t="str">
        <f t="shared" si="212"/>
        <v/>
      </c>
      <c r="BA155" s="143">
        <f t="shared" si="193"/>
        <v>0</v>
      </c>
      <c r="BB155" s="96" t="str">
        <f t="shared" si="213"/>
        <v/>
      </c>
      <c r="BC155" s="96" t="e">
        <f t="shared" si="194"/>
        <v>#N/A</v>
      </c>
      <c r="BD155" s="96" t="e">
        <f t="shared" si="195"/>
        <v>#N/A</v>
      </c>
      <c r="BE155" s="143">
        <f t="shared" si="196"/>
        <v>0</v>
      </c>
      <c r="BF155" s="96">
        <f t="shared" si="210"/>
        <v>0</v>
      </c>
      <c r="BG155" s="148" t="e">
        <f t="shared" si="197"/>
        <v>#N/A</v>
      </c>
      <c r="BH155" s="143">
        <f t="shared" si="198"/>
        <v>0</v>
      </c>
      <c r="BI155" s="96">
        <f t="shared" si="211"/>
        <v>0</v>
      </c>
      <c r="BJ155" s="148" t="e">
        <f t="shared" si="199"/>
        <v>#N/A</v>
      </c>
      <c r="BK155" s="143">
        <f t="shared" si="200"/>
        <v>0</v>
      </c>
      <c r="BL155" s="96">
        <f t="shared" si="214"/>
        <v>0</v>
      </c>
      <c r="BM155" s="148" t="e">
        <f t="shared" si="201"/>
        <v>#N/A</v>
      </c>
      <c r="BN155" s="143">
        <f t="shared" si="202"/>
        <v>0</v>
      </c>
      <c r="BO155" s="96">
        <f t="shared" si="215"/>
        <v>0</v>
      </c>
      <c r="BP155" s="148" t="e">
        <f>IF(SUM(BO155:BO168)&gt;0,#REF!,#N/A)</f>
        <v>#N/A</v>
      </c>
      <c r="BQ155" s="143">
        <f t="shared" si="182"/>
        <v>0</v>
      </c>
      <c r="BR155" s="96">
        <f t="shared" si="206"/>
        <v>0</v>
      </c>
      <c r="BS155" s="144" t="e">
        <f t="shared" si="207"/>
        <v>#N/A</v>
      </c>
      <c r="BT155" s="143">
        <f t="shared" si="183"/>
        <v>0</v>
      </c>
      <c r="BU155" s="96">
        <f t="shared" si="208"/>
        <v>0</v>
      </c>
      <c r="BV155" s="144" t="e">
        <f t="shared" si="209"/>
        <v>#N/A</v>
      </c>
      <c r="BW155" s="152">
        <f t="shared" si="184"/>
        <v>0</v>
      </c>
      <c r="BX155" s="96">
        <f t="shared" si="216"/>
        <v>0</v>
      </c>
      <c r="BY155" s="154" t="e">
        <f t="shared" si="185"/>
        <v>#N/A</v>
      </c>
      <c r="BZ155" s="152">
        <f t="shared" si="186"/>
        <v>0</v>
      </c>
      <c r="CA155" s="96">
        <f t="shared" si="217"/>
        <v>0</v>
      </c>
      <c r="CB155" s="155" t="e">
        <f t="shared" si="136"/>
        <v>#N/A</v>
      </c>
    </row>
    <row r="156" spans="2:80" s="115" customFormat="1" ht="12.75" x14ac:dyDescent="0.2">
      <c r="B156" s="94">
        <v>152</v>
      </c>
      <c r="C156" s="106" t="str">
        <f t="shared" ref="C156:C204" si="219">IF(L6="","",L6)</f>
        <v/>
      </c>
      <c r="N156" s="112" t="str">
        <f t="shared" si="203"/>
        <v/>
      </c>
      <c r="Y156" s="113">
        <v>152</v>
      </c>
      <c r="Z156" s="102">
        <f t="shared" si="172"/>
        <v>104</v>
      </c>
      <c r="AA156" s="113">
        <f t="shared" si="205"/>
        <v>19.100000000000001</v>
      </c>
      <c r="AB156" s="114">
        <f t="shared" si="218"/>
        <v>18.159572809253756</v>
      </c>
      <c r="AC156" s="114">
        <f t="shared" si="218"/>
        <v>20.386581036900093</v>
      </c>
      <c r="AD156" s="114">
        <f t="shared" si="218"/>
        <v>17.046068695430588</v>
      </c>
      <c r="AE156" s="114">
        <f t="shared" si="218"/>
        <v>21.500085150723262</v>
      </c>
      <c r="AF156" s="114">
        <f t="shared" si="218"/>
        <v>15.932564581607419</v>
      </c>
      <c r="AG156" s="114">
        <f t="shared" si="218"/>
        <v>22.61358926454643</v>
      </c>
      <c r="AH156" s="114">
        <f t="shared" si="218"/>
        <v>19.273076923076925</v>
      </c>
      <c r="AI156" s="96">
        <f t="shared" si="188"/>
        <v>0.10000000000000142</v>
      </c>
      <c r="AJ156" s="103">
        <f t="shared" si="173"/>
        <v>1.1388349514563103</v>
      </c>
      <c r="AK156" s="103">
        <f t="shared" si="174"/>
        <v>3.7239902912621345</v>
      </c>
      <c r="AL156" s="103">
        <f t="shared" si="175"/>
        <v>2.8622718446601931</v>
      </c>
      <c r="AM156" s="103">
        <f t="shared" si="176"/>
        <v>2.0005533980582517</v>
      </c>
      <c r="AN156" s="103">
        <f t="shared" si="177"/>
        <v>22.302377893950709</v>
      </c>
      <c r="AO156" s="103">
        <f t="shared" si="178"/>
        <v>16.243775952203141</v>
      </c>
      <c r="AQ156" s="97"/>
      <c r="AR156" s="143">
        <f t="shared" si="179"/>
        <v>0</v>
      </c>
      <c r="AS156" s="96">
        <f t="shared" si="180"/>
        <v>19.100000000000001</v>
      </c>
      <c r="AT156" s="144">
        <f t="shared" si="189"/>
        <v>0.10000000000000142</v>
      </c>
      <c r="AU156" s="143">
        <f t="shared" si="190"/>
        <v>0</v>
      </c>
      <c r="AV156" s="96" t="str">
        <f t="shared" si="191"/>
        <v/>
      </c>
      <c r="AW156" s="96" t="e">
        <f t="shared" si="204"/>
        <v>#N/A</v>
      </c>
      <c r="AX156" s="144" t="e">
        <f t="shared" si="192"/>
        <v>#N/A</v>
      </c>
      <c r="AY156" s="160">
        <f t="shared" si="181"/>
        <v>0</v>
      </c>
      <c r="AZ156" s="96" t="str">
        <f t="shared" si="212"/>
        <v/>
      </c>
      <c r="BA156" s="143">
        <f t="shared" si="193"/>
        <v>0</v>
      </c>
      <c r="BB156" s="96" t="str">
        <f t="shared" si="213"/>
        <v/>
      </c>
      <c r="BC156" s="96" t="e">
        <f t="shared" si="194"/>
        <v>#N/A</v>
      </c>
      <c r="BD156" s="96" t="e">
        <f t="shared" si="195"/>
        <v>#N/A</v>
      </c>
      <c r="BE156" s="143">
        <f t="shared" si="196"/>
        <v>0</v>
      </c>
      <c r="BF156" s="96">
        <f t="shared" si="210"/>
        <v>0</v>
      </c>
      <c r="BG156" s="148" t="e">
        <f t="shared" si="197"/>
        <v>#N/A</v>
      </c>
      <c r="BH156" s="143">
        <f t="shared" si="198"/>
        <v>0</v>
      </c>
      <c r="BI156" s="96">
        <f t="shared" si="211"/>
        <v>0</v>
      </c>
      <c r="BJ156" s="148" t="e">
        <f t="shared" si="199"/>
        <v>#N/A</v>
      </c>
      <c r="BK156" s="143">
        <f t="shared" si="200"/>
        <v>0</v>
      </c>
      <c r="BL156" s="96">
        <f t="shared" si="214"/>
        <v>0</v>
      </c>
      <c r="BM156" s="148" t="e">
        <f t="shared" si="201"/>
        <v>#N/A</v>
      </c>
      <c r="BN156" s="143">
        <f t="shared" si="202"/>
        <v>0</v>
      </c>
      <c r="BO156" s="96">
        <f t="shared" si="215"/>
        <v>0</v>
      </c>
      <c r="BP156" s="148" t="e">
        <f>IF(SUM(BO156:BO169)&gt;0,#REF!,#N/A)</f>
        <v>#N/A</v>
      </c>
      <c r="BQ156" s="143">
        <f t="shared" si="182"/>
        <v>0</v>
      </c>
      <c r="BR156" s="96">
        <f t="shared" si="206"/>
        <v>0</v>
      </c>
      <c r="BS156" s="144" t="e">
        <f t="shared" si="207"/>
        <v>#N/A</v>
      </c>
      <c r="BT156" s="143">
        <f t="shared" si="183"/>
        <v>0</v>
      </c>
      <c r="BU156" s="96">
        <f t="shared" si="208"/>
        <v>0</v>
      </c>
      <c r="BV156" s="144" t="e">
        <f t="shared" si="209"/>
        <v>#N/A</v>
      </c>
      <c r="BW156" s="152">
        <f t="shared" si="184"/>
        <v>0</v>
      </c>
      <c r="BX156" s="96">
        <f t="shared" si="216"/>
        <v>0</v>
      </c>
      <c r="BY156" s="154" t="e">
        <f t="shared" si="185"/>
        <v>#N/A</v>
      </c>
      <c r="BZ156" s="152">
        <f t="shared" si="186"/>
        <v>0</v>
      </c>
      <c r="CA156" s="96">
        <f t="shared" si="217"/>
        <v>0</v>
      </c>
      <c r="CB156" s="155" t="e">
        <f t="shared" si="136"/>
        <v>#N/A</v>
      </c>
    </row>
    <row r="157" spans="2:80" s="115" customFormat="1" ht="12.75" x14ac:dyDescent="0.2">
      <c r="B157" s="89">
        <v>153</v>
      </c>
      <c r="C157" s="106" t="str">
        <f t="shared" si="219"/>
        <v/>
      </c>
      <c r="N157" s="112" t="str">
        <f t="shared" si="203"/>
        <v/>
      </c>
      <c r="Y157" s="113">
        <v>153</v>
      </c>
      <c r="Z157" s="102">
        <f t="shared" si="172"/>
        <v>104</v>
      </c>
      <c r="AA157" s="113">
        <f t="shared" si="205"/>
        <v>19.100000000000001</v>
      </c>
      <c r="AB157" s="114">
        <f t="shared" si="218"/>
        <v>18.159572809253756</v>
      </c>
      <c r="AC157" s="114">
        <f t="shared" si="218"/>
        <v>20.386581036900093</v>
      </c>
      <c r="AD157" s="114">
        <f t="shared" si="218"/>
        <v>17.046068695430588</v>
      </c>
      <c r="AE157" s="114">
        <f t="shared" si="218"/>
        <v>21.500085150723262</v>
      </c>
      <c r="AF157" s="114">
        <f t="shared" si="218"/>
        <v>15.932564581607419</v>
      </c>
      <c r="AG157" s="114">
        <f t="shared" si="218"/>
        <v>22.61358926454643</v>
      </c>
      <c r="AH157" s="114">
        <f t="shared" si="218"/>
        <v>19.273076923076925</v>
      </c>
      <c r="AI157" s="96">
        <f t="shared" si="188"/>
        <v>0.10000000000000142</v>
      </c>
      <c r="AJ157" s="103">
        <f t="shared" si="173"/>
        <v>1.1388349514563103</v>
      </c>
      <c r="AK157" s="103">
        <f t="shared" si="174"/>
        <v>3.7239902912621345</v>
      </c>
      <c r="AL157" s="103">
        <f t="shared" si="175"/>
        <v>2.8622718446601931</v>
      </c>
      <c r="AM157" s="103">
        <f t="shared" si="176"/>
        <v>2.0005533980582517</v>
      </c>
      <c r="AN157" s="103">
        <f t="shared" si="177"/>
        <v>22.302377893950709</v>
      </c>
      <c r="AO157" s="103">
        <f t="shared" si="178"/>
        <v>16.243775952203141</v>
      </c>
      <c r="AQ157" s="97"/>
      <c r="AR157" s="143">
        <f t="shared" si="179"/>
        <v>0</v>
      </c>
      <c r="AS157" s="96">
        <f t="shared" si="180"/>
        <v>19.100000000000001</v>
      </c>
      <c r="AT157" s="144">
        <f t="shared" si="189"/>
        <v>0.10000000000000142</v>
      </c>
      <c r="AU157" s="143">
        <f t="shared" si="190"/>
        <v>0</v>
      </c>
      <c r="AV157" s="96" t="str">
        <f t="shared" si="191"/>
        <v/>
      </c>
      <c r="AW157" s="96" t="e">
        <f t="shared" si="204"/>
        <v>#N/A</v>
      </c>
      <c r="AX157" s="144" t="e">
        <f t="shared" si="192"/>
        <v>#N/A</v>
      </c>
      <c r="AY157" s="160">
        <f t="shared" si="181"/>
        <v>0</v>
      </c>
      <c r="AZ157" s="96" t="str">
        <f t="shared" si="212"/>
        <v/>
      </c>
      <c r="BA157" s="143">
        <f t="shared" si="193"/>
        <v>0</v>
      </c>
      <c r="BB157" s="96" t="str">
        <f t="shared" si="213"/>
        <v/>
      </c>
      <c r="BC157" s="96" t="e">
        <f t="shared" si="194"/>
        <v>#N/A</v>
      </c>
      <c r="BD157" s="96" t="e">
        <f t="shared" si="195"/>
        <v>#N/A</v>
      </c>
      <c r="BE157" s="143">
        <f t="shared" si="196"/>
        <v>0</v>
      </c>
      <c r="BF157" s="96">
        <f t="shared" si="210"/>
        <v>0</v>
      </c>
      <c r="BG157" s="148" t="e">
        <f t="shared" si="197"/>
        <v>#N/A</v>
      </c>
      <c r="BH157" s="143">
        <f t="shared" si="198"/>
        <v>0</v>
      </c>
      <c r="BI157" s="96">
        <f t="shared" si="211"/>
        <v>0</v>
      </c>
      <c r="BJ157" s="148" t="e">
        <f t="shared" si="199"/>
        <v>#N/A</v>
      </c>
      <c r="BK157" s="143">
        <f t="shared" si="200"/>
        <v>0</v>
      </c>
      <c r="BL157" s="96">
        <f t="shared" si="214"/>
        <v>0</v>
      </c>
      <c r="BM157" s="148" t="e">
        <f t="shared" si="201"/>
        <v>#N/A</v>
      </c>
      <c r="BN157" s="143">
        <f t="shared" si="202"/>
        <v>0</v>
      </c>
      <c r="BO157" s="96">
        <f t="shared" si="215"/>
        <v>0</v>
      </c>
      <c r="BP157" s="148" t="e">
        <f>IF(SUM(BO157:BO170)&gt;0,#REF!,#N/A)</f>
        <v>#N/A</v>
      </c>
      <c r="BQ157" s="143">
        <f t="shared" si="182"/>
        <v>0</v>
      </c>
      <c r="BR157" s="96">
        <f t="shared" si="206"/>
        <v>0</v>
      </c>
      <c r="BS157" s="144" t="e">
        <f t="shared" si="207"/>
        <v>#N/A</v>
      </c>
      <c r="BT157" s="143">
        <f t="shared" si="183"/>
        <v>0</v>
      </c>
      <c r="BU157" s="96">
        <f t="shared" si="208"/>
        <v>0</v>
      </c>
      <c r="BV157" s="144" t="e">
        <f t="shared" si="209"/>
        <v>#N/A</v>
      </c>
      <c r="BW157" s="152">
        <f t="shared" si="184"/>
        <v>0</v>
      </c>
      <c r="BX157" s="96">
        <f t="shared" si="216"/>
        <v>0</v>
      </c>
      <c r="BY157" s="154" t="e">
        <f t="shared" si="185"/>
        <v>#N/A</v>
      </c>
      <c r="BZ157" s="152">
        <f t="shared" si="186"/>
        <v>0</v>
      </c>
      <c r="CA157" s="96">
        <f t="shared" si="217"/>
        <v>0</v>
      </c>
      <c r="CB157" s="155" t="e">
        <f t="shared" si="136"/>
        <v>#N/A</v>
      </c>
    </row>
    <row r="158" spans="2:80" s="115" customFormat="1" ht="12.75" x14ac:dyDescent="0.2">
      <c r="B158" s="94">
        <v>154</v>
      </c>
      <c r="C158" s="106" t="str">
        <f t="shared" si="219"/>
        <v/>
      </c>
      <c r="N158" s="112" t="str">
        <f t="shared" si="203"/>
        <v/>
      </c>
      <c r="Y158" s="113">
        <v>154</v>
      </c>
      <c r="Z158" s="102">
        <f t="shared" si="172"/>
        <v>104</v>
      </c>
      <c r="AA158" s="113">
        <f t="shared" si="205"/>
        <v>19.100000000000001</v>
      </c>
      <c r="AB158" s="114">
        <f t="shared" si="218"/>
        <v>18.159572809253756</v>
      </c>
      <c r="AC158" s="114">
        <f t="shared" si="218"/>
        <v>20.386581036900093</v>
      </c>
      <c r="AD158" s="114">
        <f t="shared" si="218"/>
        <v>17.046068695430588</v>
      </c>
      <c r="AE158" s="114">
        <f t="shared" si="218"/>
        <v>21.500085150723262</v>
      </c>
      <c r="AF158" s="114">
        <f t="shared" si="218"/>
        <v>15.932564581607419</v>
      </c>
      <c r="AG158" s="114">
        <f t="shared" si="218"/>
        <v>22.61358926454643</v>
      </c>
      <c r="AH158" s="114">
        <f t="shared" si="218"/>
        <v>19.273076923076925</v>
      </c>
      <c r="AI158" s="96">
        <f t="shared" si="188"/>
        <v>0.10000000000000142</v>
      </c>
      <c r="AJ158" s="103">
        <f t="shared" si="173"/>
        <v>1.1388349514563103</v>
      </c>
      <c r="AK158" s="103">
        <f t="shared" si="174"/>
        <v>3.7239902912621345</v>
      </c>
      <c r="AL158" s="103">
        <f t="shared" si="175"/>
        <v>2.8622718446601931</v>
      </c>
      <c r="AM158" s="103">
        <f t="shared" si="176"/>
        <v>2.0005533980582517</v>
      </c>
      <c r="AN158" s="103">
        <f t="shared" si="177"/>
        <v>22.302377893950709</v>
      </c>
      <c r="AO158" s="103">
        <f t="shared" si="178"/>
        <v>16.243775952203141</v>
      </c>
      <c r="AQ158" s="97"/>
      <c r="AR158" s="143">
        <f t="shared" si="179"/>
        <v>0</v>
      </c>
      <c r="AS158" s="96">
        <f t="shared" si="180"/>
        <v>19.100000000000001</v>
      </c>
      <c r="AT158" s="144">
        <f t="shared" si="189"/>
        <v>0.10000000000000142</v>
      </c>
      <c r="AU158" s="143">
        <f t="shared" si="190"/>
        <v>0</v>
      </c>
      <c r="AV158" s="96" t="str">
        <f t="shared" si="191"/>
        <v/>
      </c>
      <c r="AW158" s="96" t="e">
        <f t="shared" si="204"/>
        <v>#N/A</v>
      </c>
      <c r="AX158" s="144" t="e">
        <f t="shared" si="192"/>
        <v>#N/A</v>
      </c>
      <c r="AY158" s="160">
        <f t="shared" si="181"/>
        <v>0</v>
      </c>
      <c r="AZ158" s="96" t="str">
        <f t="shared" si="212"/>
        <v/>
      </c>
      <c r="BA158" s="143">
        <f t="shared" si="193"/>
        <v>0</v>
      </c>
      <c r="BB158" s="96" t="str">
        <f t="shared" si="213"/>
        <v/>
      </c>
      <c r="BC158" s="96" t="e">
        <f t="shared" si="194"/>
        <v>#N/A</v>
      </c>
      <c r="BD158" s="96" t="e">
        <f t="shared" si="195"/>
        <v>#N/A</v>
      </c>
      <c r="BE158" s="143">
        <f t="shared" si="196"/>
        <v>0</v>
      </c>
      <c r="BF158" s="96">
        <f t="shared" si="210"/>
        <v>0</v>
      </c>
      <c r="BG158" s="148" t="e">
        <f t="shared" si="197"/>
        <v>#N/A</v>
      </c>
      <c r="BH158" s="143">
        <f t="shared" si="198"/>
        <v>0</v>
      </c>
      <c r="BI158" s="96">
        <f t="shared" si="211"/>
        <v>0</v>
      </c>
      <c r="BJ158" s="148" t="e">
        <f t="shared" si="199"/>
        <v>#N/A</v>
      </c>
      <c r="BK158" s="143">
        <f t="shared" si="200"/>
        <v>0</v>
      </c>
      <c r="BL158" s="96">
        <f t="shared" si="214"/>
        <v>0</v>
      </c>
      <c r="BM158" s="148" t="e">
        <f t="shared" si="201"/>
        <v>#N/A</v>
      </c>
      <c r="BN158" s="143">
        <f t="shared" si="202"/>
        <v>0</v>
      </c>
      <c r="BO158" s="96">
        <f t="shared" si="215"/>
        <v>0</v>
      </c>
      <c r="BP158" s="148" t="e">
        <f>IF(SUM(BO158:BO171)&gt;0,#REF!,#N/A)</f>
        <v>#N/A</v>
      </c>
      <c r="BQ158" s="143">
        <f t="shared" si="182"/>
        <v>0</v>
      </c>
      <c r="BR158" s="96">
        <f t="shared" si="206"/>
        <v>0</v>
      </c>
      <c r="BS158" s="144" t="e">
        <f t="shared" si="207"/>
        <v>#N/A</v>
      </c>
      <c r="BT158" s="143">
        <f t="shared" si="183"/>
        <v>0</v>
      </c>
      <c r="BU158" s="96">
        <f t="shared" si="208"/>
        <v>0</v>
      </c>
      <c r="BV158" s="144" t="e">
        <f t="shared" si="209"/>
        <v>#N/A</v>
      </c>
      <c r="BW158" s="152">
        <f t="shared" si="184"/>
        <v>0</v>
      </c>
      <c r="BX158" s="96">
        <f t="shared" si="216"/>
        <v>0</v>
      </c>
      <c r="BY158" s="154" t="e">
        <f t="shared" si="185"/>
        <v>#N/A</v>
      </c>
      <c r="BZ158" s="152">
        <f t="shared" si="186"/>
        <v>0</v>
      </c>
      <c r="CA158" s="96">
        <f t="shared" si="217"/>
        <v>0</v>
      </c>
      <c r="CB158" s="155" t="e">
        <f t="shared" si="136"/>
        <v>#N/A</v>
      </c>
    </row>
    <row r="159" spans="2:80" s="115" customFormat="1" ht="12.75" x14ac:dyDescent="0.2">
      <c r="B159" s="89">
        <v>155</v>
      </c>
      <c r="C159" s="106" t="str">
        <f t="shared" si="219"/>
        <v/>
      </c>
      <c r="N159" s="112" t="str">
        <f t="shared" si="203"/>
        <v/>
      </c>
      <c r="Y159" s="113">
        <v>155</v>
      </c>
      <c r="Z159" s="102">
        <f t="shared" si="172"/>
        <v>104</v>
      </c>
      <c r="AA159" s="113">
        <f t="shared" si="205"/>
        <v>19.100000000000001</v>
      </c>
      <c r="AB159" s="114">
        <f t="shared" si="218"/>
        <v>18.159572809253756</v>
      </c>
      <c r="AC159" s="114">
        <f t="shared" si="218"/>
        <v>20.386581036900093</v>
      </c>
      <c r="AD159" s="114">
        <f t="shared" si="218"/>
        <v>17.046068695430588</v>
      </c>
      <c r="AE159" s="114">
        <f t="shared" si="218"/>
        <v>21.500085150723262</v>
      </c>
      <c r="AF159" s="114">
        <f t="shared" si="218"/>
        <v>15.932564581607419</v>
      </c>
      <c r="AG159" s="114">
        <f t="shared" si="218"/>
        <v>22.61358926454643</v>
      </c>
      <c r="AH159" s="114">
        <f t="shared" si="218"/>
        <v>19.273076923076925</v>
      </c>
      <c r="AI159" s="96">
        <f t="shared" si="188"/>
        <v>0.10000000000000142</v>
      </c>
      <c r="AJ159" s="103">
        <f t="shared" si="173"/>
        <v>1.1388349514563103</v>
      </c>
      <c r="AK159" s="103">
        <f t="shared" si="174"/>
        <v>3.7239902912621345</v>
      </c>
      <c r="AL159" s="103">
        <f t="shared" si="175"/>
        <v>2.8622718446601931</v>
      </c>
      <c r="AM159" s="103">
        <f t="shared" si="176"/>
        <v>2.0005533980582517</v>
      </c>
      <c r="AN159" s="103">
        <f t="shared" si="177"/>
        <v>22.302377893950709</v>
      </c>
      <c r="AO159" s="103">
        <f t="shared" si="178"/>
        <v>16.243775952203141</v>
      </c>
      <c r="AQ159" s="97"/>
      <c r="AR159" s="143">
        <f t="shared" si="179"/>
        <v>0</v>
      </c>
      <c r="AS159" s="96">
        <f t="shared" si="180"/>
        <v>19.100000000000001</v>
      </c>
      <c r="AT159" s="144">
        <f t="shared" si="189"/>
        <v>0.10000000000000142</v>
      </c>
      <c r="AU159" s="143">
        <f t="shared" si="190"/>
        <v>0</v>
      </c>
      <c r="AV159" s="96" t="str">
        <f t="shared" si="191"/>
        <v/>
      </c>
      <c r="AW159" s="96" t="e">
        <f t="shared" si="204"/>
        <v>#N/A</v>
      </c>
      <c r="AX159" s="144" t="e">
        <f t="shared" si="192"/>
        <v>#N/A</v>
      </c>
      <c r="AY159" s="160">
        <f t="shared" si="181"/>
        <v>0</v>
      </c>
      <c r="AZ159" s="96" t="str">
        <f t="shared" si="212"/>
        <v/>
      </c>
      <c r="BA159" s="143">
        <f t="shared" si="193"/>
        <v>0</v>
      </c>
      <c r="BB159" s="96" t="str">
        <f t="shared" si="213"/>
        <v/>
      </c>
      <c r="BC159" s="96" t="e">
        <f t="shared" si="194"/>
        <v>#N/A</v>
      </c>
      <c r="BD159" s="96" t="e">
        <f t="shared" si="195"/>
        <v>#N/A</v>
      </c>
      <c r="BE159" s="143">
        <f t="shared" si="196"/>
        <v>0</v>
      </c>
      <c r="BF159" s="96">
        <f t="shared" si="210"/>
        <v>0</v>
      </c>
      <c r="BG159" s="148" t="e">
        <f t="shared" si="197"/>
        <v>#N/A</v>
      </c>
      <c r="BH159" s="143">
        <f t="shared" si="198"/>
        <v>0</v>
      </c>
      <c r="BI159" s="96">
        <f t="shared" si="211"/>
        <v>0</v>
      </c>
      <c r="BJ159" s="148" t="e">
        <f t="shared" si="199"/>
        <v>#N/A</v>
      </c>
      <c r="BK159" s="143">
        <f t="shared" si="200"/>
        <v>0</v>
      </c>
      <c r="BL159" s="96">
        <f t="shared" si="214"/>
        <v>0</v>
      </c>
      <c r="BM159" s="148" t="e">
        <f t="shared" si="201"/>
        <v>#N/A</v>
      </c>
      <c r="BN159" s="143">
        <f t="shared" si="202"/>
        <v>0</v>
      </c>
      <c r="BO159" s="96">
        <f t="shared" si="215"/>
        <v>0</v>
      </c>
      <c r="BP159" s="148" t="e">
        <f>IF(SUM(BO159:BO172)&gt;0,#REF!,#N/A)</f>
        <v>#N/A</v>
      </c>
      <c r="BQ159" s="143">
        <f t="shared" si="182"/>
        <v>0</v>
      </c>
      <c r="BR159" s="96">
        <f t="shared" si="206"/>
        <v>0</v>
      </c>
      <c r="BS159" s="144" t="e">
        <f t="shared" si="207"/>
        <v>#N/A</v>
      </c>
      <c r="BT159" s="143">
        <f t="shared" si="183"/>
        <v>0</v>
      </c>
      <c r="BU159" s="96">
        <f t="shared" si="208"/>
        <v>0</v>
      </c>
      <c r="BV159" s="144" t="e">
        <f t="shared" si="209"/>
        <v>#N/A</v>
      </c>
      <c r="BW159" s="152">
        <f t="shared" si="184"/>
        <v>0</v>
      </c>
      <c r="BX159" s="96">
        <f t="shared" si="216"/>
        <v>0</v>
      </c>
      <c r="BY159" s="154" t="e">
        <f t="shared" si="185"/>
        <v>#N/A</v>
      </c>
      <c r="BZ159" s="152">
        <f t="shared" si="186"/>
        <v>0</v>
      </c>
      <c r="CA159" s="96">
        <f t="shared" si="217"/>
        <v>0</v>
      </c>
      <c r="CB159" s="155" t="e">
        <f t="shared" ref="CB159:CB197" si="220">IF(AND(BZ159=1,SUM(CA159:CA166)&gt;0),AS159,#N/A)</f>
        <v>#N/A</v>
      </c>
    </row>
    <row r="160" spans="2:80" s="115" customFormat="1" ht="12.75" x14ac:dyDescent="0.2">
      <c r="B160" s="94">
        <v>156</v>
      </c>
      <c r="C160" s="106" t="str">
        <f t="shared" si="219"/>
        <v/>
      </c>
      <c r="N160" s="112" t="str">
        <f t="shared" si="203"/>
        <v/>
      </c>
      <c r="Y160" s="113">
        <v>156</v>
      </c>
      <c r="Z160" s="102">
        <f t="shared" si="172"/>
        <v>104</v>
      </c>
      <c r="AA160" s="113">
        <f t="shared" si="205"/>
        <v>19.100000000000001</v>
      </c>
      <c r="AB160" s="114">
        <f t="shared" si="218"/>
        <v>18.159572809253756</v>
      </c>
      <c r="AC160" s="114">
        <f t="shared" si="218"/>
        <v>20.386581036900093</v>
      </c>
      <c r="AD160" s="114">
        <f t="shared" si="218"/>
        <v>17.046068695430588</v>
      </c>
      <c r="AE160" s="114">
        <f t="shared" si="218"/>
        <v>21.500085150723262</v>
      </c>
      <c r="AF160" s="114">
        <f t="shared" si="218"/>
        <v>15.932564581607419</v>
      </c>
      <c r="AG160" s="114">
        <f t="shared" si="218"/>
        <v>22.61358926454643</v>
      </c>
      <c r="AH160" s="114">
        <f t="shared" si="218"/>
        <v>19.273076923076925</v>
      </c>
      <c r="AI160" s="96">
        <f t="shared" si="188"/>
        <v>0.10000000000000142</v>
      </c>
      <c r="AJ160" s="103">
        <f t="shared" si="173"/>
        <v>1.1388349514563103</v>
      </c>
      <c r="AK160" s="103">
        <f t="shared" si="174"/>
        <v>3.7239902912621345</v>
      </c>
      <c r="AL160" s="103">
        <f t="shared" si="175"/>
        <v>2.8622718446601931</v>
      </c>
      <c r="AM160" s="103">
        <f t="shared" si="176"/>
        <v>2.0005533980582517</v>
      </c>
      <c r="AN160" s="103">
        <f t="shared" si="177"/>
        <v>22.302377893950709</v>
      </c>
      <c r="AO160" s="103">
        <f t="shared" si="178"/>
        <v>16.243775952203141</v>
      </c>
      <c r="AQ160" s="97"/>
      <c r="AR160" s="143">
        <f t="shared" si="179"/>
        <v>0</v>
      </c>
      <c r="AS160" s="96">
        <f t="shared" si="180"/>
        <v>19.100000000000001</v>
      </c>
      <c r="AT160" s="144">
        <f t="shared" si="189"/>
        <v>0.10000000000000142</v>
      </c>
      <c r="AU160" s="143">
        <f t="shared" si="190"/>
        <v>0</v>
      </c>
      <c r="AV160" s="96" t="str">
        <f t="shared" si="191"/>
        <v/>
      </c>
      <c r="AW160" s="96" t="e">
        <f t="shared" si="204"/>
        <v>#N/A</v>
      </c>
      <c r="AX160" s="144" t="e">
        <f t="shared" si="192"/>
        <v>#N/A</v>
      </c>
      <c r="AY160" s="160">
        <f t="shared" si="181"/>
        <v>0</v>
      </c>
      <c r="AZ160" s="96" t="str">
        <f t="shared" si="212"/>
        <v/>
      </c>
      <c r="BA160" s="143">
        <f t="shared" si="193"/>
        <v>0</v>
      </c>
      <c r="BB160" s="96" t="str">
        <f t="shared" si="213"/>
        <v/>
      </c>
      <c r="BC160" s="96" t="e">
        <f t="shared" si="194"/>
        <v>#N/A</v>
      </c>
      <c r="BD160" s="96" t="e">
        <f t="shared" si="195"/>
        <v>#N/A</v>
      </c>
      <c r="BE160" s="143">
        <f t="shared" si="196"/>
        <v>0</v>
      </c>
      <c r="BF160" s="96">
        <f t="shared" si="210"/>
        <v>0</v>
      </c>
      <c r="BG160" s="148" t="e">
        <f t="shared" si="197"/>
        <v>#N/A</v>
      </c>
      <c r="BH160" s="143">
        <f t="shared" si="198"/>
        <v>0</v>
      </c>
      <c r="BI160" s="96">
        <f t="shared" si="211"/>
        <v>0</v>
      </c>
      <c r="BJ160" s="148" t="e">
        <f t="shared" si="199"/>
        <v>#N/A</v>
      </c>
      <c r="BK160" s="143">
        <f t="shared" si="200"/>
        <v>0</v>
      </c>
      <c r="BL160" s="96">
        <f t="shared" si="214"/>
        <v>0</v>
      </c>
      <c r="BM160" s="148" t="e">
        <f t="shared" si="201"/>
        <v>#N/A</v>
      </c>
      <c r="BN160" s="143">
        <f t="shared" si="202"/>
        <v>0</v>
      </c>
      <c r="BO160" s="96">
        <f t="shared" si="215"/>
        <v>0</v>
      </c>
      <c r="BP160" s="148" t="e">
        <f>IF(SUM(BO160:BO173)&gt;0,#REF!,#N/A)</f>
        <v>#N/A</v>
      </c>
      <c r="BQ160" s="143">
        <f t="shared" si="182"/>
        <v>0</v>
      </c>
      <c r="BR160" s="96">
        <f t="shared" si="206"/>
        <v>0</v>
      </c>
      <c r="BS160" s="144" t="e">
        <f t="shared" si="207"/>
        <v>#N/A</v>
      </c>
      <c r="BT160" s="143">
        <f t="shared" si="183"/>
        <v>0</v>
      </c>
      <c r="BU160" s="96">
        <f t="shared" si="208"/>
        <v>0</v>
      </c>
      <c r="BV160" s="144" t="e">
        <f t="shared" si="209"/>
        <v>#N/A</v>
      </c>
      <c r="BW160" s="152">
        <f t="shared" si="184"/>
        <v>0</v>
      </c>
      <c r="BX160" s="96">
        <f t="shared" si="216"/>
        <v>0</v>
      </c>
      <c r="BY160" s="154" t="e">
        <f t="shared" si="185"/>
        <v>#N/A</v>
      </c>
      <c r="BZ160" s="152">
        <f t="shared" si="186"/>
        <v>0</v>
      </c>
      <c r="CA160" s="96">
        <f t="shared" si="217"/>
        <v>0</v>
      </c>
      <c r="CB160" s="155" t="e">
        <f t="shared" si="220"/>
        <v>#N/A</v>
      </c>
    </row>
    <row r="161" spans="2:80" s="115" customFormat="1" ht="12.75" x14ac:dyDescent="0.2">
      <c r="B161" s="89">
        <v>157</v>
      </c>
      <c r="C161" s="106" t="str">
        <f t="shared" si="219"/>
        <v/>
      </c>
      <c r="N161" s="112" t="str">
        <f t="shared" si="203"/>
        <v/>
      </c>
      <c r="Y161" s="113">
        <v>157</v>
      </c>
      <c r="Z161" s="102">
        <f t="shared" si="172"/>
        <v>104</v>
      </c>
      <c r="AA161" s="113">
        <f t="shared" si="205"/>
        <v>19.100000000000001</v>
      </c>
      <c r="AB161" s="114">
        <f t="shared" si="218"/>
        <v>18.159572809253756</v>
      </c>
      <c r="AC161" s="114">
        <f t="shared" si="218"/>
        <v>20.386581036900093</v>
      </c>
      <c r="AD161" s="114">
        <f t="shared" si="218"/>
        <v>17.046068695430588</v>
      </c>
      <c r="AE161" s="114">
        <f t="shared" si="218"/>
        <v>21.500085150723262</v>
      </c>
      <c r="AF161" s="114">
        <f t="shared" si="218"/>
        <v>15.932564581607419</v>
      </c>
      <c r="AG161" s="114">
        <f t="shared" si="218"/>
        <v>22.61358926454643</v>
      </c>
      <c r="AH161" s="114">
        <f t="shared" si="218"/>
        <v>19.273076923076925</v>
      </c>
      <c r="AI161" s="96">
        <f t="shared" si="188"/>
        <v>0.10000000000000142</v>
      </c>
      <c r="AJ161" s="103">
        <f t="shared" si="173"/>
        <v>1.1388349514563103</v>
      </c>
      <c r="AK161" s="103">
        <f t="shared" si="174"/>
        <v>3.7239902912621345</v>
      </c>
      <c r="AL161" s="103">
        <f t="shared" si="175"/>
        <v>2.8622718446601931</v>
      </c>
      <c r="AM161" s="103">
        <f t="shared" si="176"/>
        <v>2.0005533980582517</v>
      </c>
      <c r="AN161" s="103">
        <f t="shared" si="177"/>
        <v>22.302377893950709</v>
      </c>
      <c r="AO161" s="103">
        <f t="shared" si="178"/>
        <v>16.243775952203141</v>
      </c>
      <c r="AQ161" s="97"/>
      <c r="AR161" s="143">
        <f t="shared" si="179"/>
        <v>0</v>
      </c>
      <c r="AS161" s="96">
        <f t="shared" si="180"/>
        <v>19.100000000000001</v>
      </c>
      <c r="AT161" s="144">
        <f t="shared" si="189"/>
        <v>0.10000000000000142</v>
      </c>
      <c r="AU161" s="143">
        <f t="shared" si="190"/>
        <v>0</v>
      </c>
      <c r="AV161" s="96" t="str">
        <f t="shared" si="191"/>
        <v/>
      </c>
      <c r="AW161" s="96" t="e">
        <f t="shared" si="204"/>
        <v>#N/A</v>
      </c>
      <c r="AX161" s="144" t="e">
        <f t="shared" si="192"/>
        <v>#N/A</v>
      </c>
      <c r="AY161" s="160">
        <f t="shared" si="181"/>
        <v>0</v>
      </c>
      <c r="AZ161" s="96" t="str">
        <f t="shared" si="212"/>
        <v/>
      </c>
      <c r="BA161" s="143">
        <f t="shared" si="193"/>
        <v>0</v>
      </c>
      <c r="BB161" s="96" t="str">
        <f t="shared" si="213"/>
        <v/>
      </c>
      <c r="BC161" s="96" t="e">
        <f t="shared" si="194"/>
        <v>#N/A</v>
      </c>
      <c r="BD161" s="96" t="e">
        <f t="shared" si="195"/>
        <v>#N/A</v>
      </c>
      <c r="BE161" s="143">
        <f t="shared" si="196"/>
        <v>0</v>
      </c>
      <c r="BF161" s="96">
        <f t="shared" si="210"/>
        <v>0</v>
      </c>
      <c r="BG161" s="148" t="e">
        <f t="shared" si="197"/>
        <v>#N/A</v>
      </c>
      <c r="BH161" s="143">
        <f t="shared" si="198"/>
        <v>0</v>
      </c>
      <c r="BI161" s="96">
        <f t="shared" si="211"/>
        <v>0</v>
      </c>
      <c r="BJ161" s="148" t="e">
        <f t="shared" si="199"/>
        <v>#N/A</v>
      </c>
      <c r="BK161" s="143">
        <f t="shared" si="200"/>
        <v>0</v>
      </c>
      <c r="BL161" s="96">
        <f t="shared" si="214"/>
        <v>0</v>
      </c>
      <c r="BM161" s="148" t="e">
        <f t="shared" si="201"/>
        <v>#N/A</v>
      </c>
      <c r="BN161" s="143">
        <f t="shared" si="202"/>
        <v>0</v>
      </c>
      <c r="BO161" s="96">
        <f t="shared" si="215"/>
        <v>0</v>
      </c>
      <c r="BP161" s="148" t="e">
        <f>IF(SUM(BO161:BO174)&gt;0,#REF!,#N/A)</f>
        <v>#N/A</v>
      </c>
      <c r="BQ161" s="143">
        <f t="shared" si="182"/>
        <v>0</v>
      </c>
      <c r="BR161" s="96">
        <f t="shared" si="206"/>
        <v>0</v>
      </c>
      <c r="BS161" s="144" t="e">
        <f t="shared" si="207"/>
        <v>#N/A</v>
      </c>
      <c r="BT161" s="143">
        <f t="shared" si="183"/>
        <v>0</v>
      </c>
      <c r="BU161" s="96">
        <f t="shared" si="208"/>
        <v>0</v>
      </c>
      <c r="BV161" s="144" t="e">
        <f t="shared" si="209"/>
        <v>#N/A</v>
      </c>
      <c r="BW161" s="152">
        <f t="shared" si="184"/>
        <v>0</v>
      </c>
      <c r="BX161" s="96">
        <f t="shared" si="216"/>
        <v>0</v>
      </c>
      <c r="BY161" s="154" t="e">
        <f t="shared" si="185"/>
        <v>#N/A</v>
      </c>
      <c r="BZ161" s="152">
        <f t="shared" si="186"/>
        <v>0</v>
      </c>
      <c r="CA161" s="96">
        <f t="shared" si="217"/>
        <v>0</v>
      </c>
      <c r="CB161" s="155" t="e">
        <f t="shared" si="220"/>
        <v>#N/A</v>
      </c>
    </row>
    <row r="162" spans="2:80" s="115" customFormat="1" ht="12.75" x14ac:dyDescent="0.2">
      <c r="B162" s="94">
        <v>158</v>
      </c>
      <c r="C162" s="106" t="str">
        <f t="shared" si="219"/>
        <v/>
      </c>
      <c r="N162" s="112" t="str">
        <f t="shared" si="203"/>
        <v/>
      </c>
      <c r="Y162" s="113">
        <v>158</v>
      </c>
      <c r="Z162" s="102">
        <f t="shared" si="172"/>
        <v>104</v>
      </c>
      <c r="AA162" s="113">
        <f t="shared" si="205"/>
        <v>19.100000000000001</v>
      </c>
      <c r="AB162" s="114">
        <f t="shared" si="218"/>
        <v>18.159572809253756</v>
      </c>
      <c r="AC162" s="114">
        <f t="shared" si="218"/>
        <v>20.386581036900093</v>
      </c>
      <c r="AD162" s="114">
        <f t="shared" si="218"/>
        <v>17.046068695430588</v>
      </c>
      <c r="AE162" s="114">
        <f t="shared" si="218"/>
        <v>21.500085150723262</v>
      </c>
      <c r="AF162" s="114">
        <f t="shared" si="218"/>
        <v>15.932564581607419</v>
      </c>
      <c r="AG162" s="114">
        <f t="shared" si="218"/>
        <v>22.61358926454643</v>
      </c>
      <c r="AH162" s="114">
        <f t="shared" si="218"/>
        <v>19.273076923076925</v>
      </c>
      <c r="AI162" s="96">
        <f t="shared" si="188"/>
        <v>0.10000000000000142</v>
      </c>
      <c r="AJ162" s="103">
        <f t="shared" si="173"/>
        <v>1.1388349514563103</v>
      </c>
      <c r="AK162" s="103">
        <f t="shared" si="174"/>
        <v>3.7239902912621345</v>
      </c>
      <c r="AL162" s="103">
        <f t="shared" si="175"/>
        <v>2.8622718446601931</v>
      </c>
      <c r="AM162" s="103">
        <f t="shared" si="176"/>
        <v>2.0005533980582517</v>
      </c>
      <c r="AN162" s="103">
        <f t="shared" si="177"/>
        <v>22.302377893950709</v>
      </c>
      <c r="AO162" s="103">
        <f t="shared" si="178"/>
        <v>16.243775952203141</v>
      </c>
      <c r="AQ162" s="97"/>
      <c r="AR162" s="143">
        <f t="shared" si="179"/>
        <v>0</v>
      </c>
      <c r="AS162" s="96">
        <f t="shared" si="180"/>
        <v>19.100000000000001</v>
      </c>
      <c r="AT162" s="144">
        <f t="shared" si="189"/>
        <v>0.10000000000000142</v>
      </c>
      <c r="AU162" s="143">
        <f t="shared" si="190"/>
        <v>0</v>
      </c>
      <c r="AV162" s="96" t="str">
        <f t="shared" si="191"/>
        <v/>
      </c>
      <c r="AW162" s="96" t="e">
        <f t="shared" si="204"/>
        <v>#N/A</v>
      </c>
      <c r="AX162" s="144" t="e">
        <f t="shared" si="192"/>
        <v>#N/A</v>
      </c>
      <c r="AY162" s="160">
        <f t="shared" si="181"/>
        <v>0</v>
      </c>
      <c r="AZ162" s="96" t="str">
        <f t="shared" si="212"/>
        <v/>
      </c>
      <c r="BA162" s="143">
        <f t="shared" si="193"/>
        <v>0</v>
      </c>
      <c r="BB162" s="96" t="str">
        <f t="shared" si="213"/>
        <v/>
      </c>
      <c r="BC162" s="96" t="e">
        <f t="shared" si="194"/>
        <v>#N/A</v>
      </c>
      <c r="BD162" s="96" t="e">
        <f t="shared" si="195"/>
        <v>#N/A</v>
      </c>
      <c r="BE162" s="143">
        <f t="shared" si="196"/>
        <v>0</v>
      </c>
      <c r="BF162" s="96">
        <f t="shared" si="210"/>
        <v>0</v>
      </c>
      <c r="BG162" s="148" t="e">
        <f t="shared" si="197"/>
        <v>#N/A</v>
      </c>
      <c r="BH162" s="143">
        <f t="shared" si="198"/>
        <v>0</v>
      </c>
      <c r="BI162" s="96">
        <f t="shared" si="211"/>
        <v>0</v>
      </c>
      <c r="BJ162" s="148" t="e">
        <f t="shared" si="199"/>
        <v>#N/A</v>
      </c>
      <c r="BK162" s="143">
        <f t="shared" si="200"/>
        <v>0</v>
      </c>
      <c r="BL162" s="96">
        <f t="shared" si="214"/>
        <v>0</v>
      </c>
      <c r="BM162" s="148" t="e">
        <f t="shared" si="201"/>
        <v>#N/A</v>
      </c>
      <c r="BN162" s="143">
        <f t="shared" si="202"/>
        <v>0</v>
      </c>
      <c r="BO162" s="96">
        <f t="shared" si="215"/>
        <v>0</v>
      </c>
      <c r="BP162" s="148" t="e">
        <f>IF(SUM(BO162:BO175)&gt;0,#REF!,#N/A)</f>
        <v>#N/A</v>
      </c>
      <c r="BQ162" s="143">
        <f t="shared" si="182"/>
        <v>0</v>
      </c>
      <c r="BR162" s="96">
        <f t="shared" si="206"/>
        <v>0</v>
      </c>
      <c r="BS162" s="144" t="e">
        <f t="shared" si="207"/>
        <v>#N/A</v>
      </c>
      <c r="BT162" s="143">
        <f t="shared" si="183"/>
        <v>0</v>
      </c>
      <c r="BU162" s="96">
        <f t="shared" si="208"/>
        <v>0</v>
      </c>
      <c r="BV162" s="144" t="e">
        <f t="shared" si="209"/>
        <v>#N/A</v>
      </c>
      <c r="BW162" s="152">
        <f t="shared" si="184"/>
        <v>0</v>
      </c>
      <c r="BX162" s="96">
        <f t="shared" si="216"/>
        <v>0</v>
      </c>
      <c r="BY162" s="154" t="e">
        <f t="shared" si="185"/>
        <v>#N/A</v>
      </c>
      <c r="BZ162" s="152">
        <f t="shared" si="186"/>
        <v>0</v>
      </c>
      <c r="CA162" s="96">
        <f t="shared" si="217"/>
        <v>0</v>
      </c>
      <c r="CB162" s="155" t="e">
        <f t="shared" si="220"/>
        <v>#N/A</v>
      </c>
    </row>
    <row r="163" spans="2:80" s="115" customFormat="1" ht="12.75" x14ac:dyDescent="0.2">
      <c r="B163" s="89">
        <v>159</v>
      </c>
      <c r="C163" s="106" t="str">
        <f t="shared" si="219"/>
        <v/>
      </c>
      <c r="N163" s="112" t="str">
        <f t="shared" si="203"/>
        <v/>
      </c>
      <c r="Y163" s="113">
        <v>159</v>
      </c>
      <c r="Z163" s="102">
        <f t="shared" si="172"/>
        <v>104</v>
      </c>
      <c r="AA163" s="113">
        <f t="shared" si="205"/>
        <v>19.100000000000001</v>
      </c>
      <c r="AB163" s="114">
        <f t="shared" si="218"/>
        <v>18.159572809253756</v>
      </c>
      <c r="AC163" s="114">
        <f t="shared" si="218"/>
        <v>20.386581036900093</v>
      </c>
      <c r="AD163" s="114">
        <f t="shared" si="218"/>
        <v>17.046068695430588</v>
      </c>
      <c r="AE163" s="114">
        <f t="shared" si="218"/>
        <v>21.500085150723262</v>
      </c>
      <c r="AF163" s="114">
        <f t="shared" si="218"/>
        <v>15.932564581607419</v>
      </c>
      <c r="AG163" s="114">
        <f t="shared" si="218"/>
        <v>22.61358926454643</v>
      </c>
      <c r="AH163" s="114">
        <f t="shared" si="218"/>
        <v>19.273076923076925</v>
      </c>
      <c r="AI163" s="96">
        <f t="shared" si="188"/>
        <v>0.10000000000000142</v>
      </c>
      <c r="AJ163" s="103">
        <f t="shared" si="173"/>
        <v>1.1388349514563103</v>
      </c>
      <c r="AK163" s="103">
        <f t="shared" si="174"/>
        <v>3.7239902912621345</v>
      </c>
      <c r="AL163" s="103">
        <f t="shared" si="175"/>
        <v>2.8622718446601931</v>
      </c>
      <c r="AM163" s="103">
        <f t="shared" si="176"/>
        <v>2.0005533980582517</v>
      </c>
      <c r="AN163" s="103">
        <f t="shared" si="177"/>
        <v>22.302377893950709</v>
      </c>
      <c r="AO163" s="103">
        <f t="shared" si="178"/>
        <v>16.243775952203141</v>
      </c>
      <c r="AQ163" s="97"/>
      <c r="AR163" s="143">
        <f t="shared" si="179"/>
        <v>0</v>
      </c>
      <c r="AS163" s="96">
        <f t="shared" si="180"/>
        <v>19.100000000000001</v>
      </c>
      <c r="AT163" s="144">
        <f t="shared" si="189"/>
        <v>0.10000000000000142</v>
      </c>
      <c r="AU163" s="143">
        <f t="shared" si="190"/>
        <v>0</v>
      </c>
      <c r="AV163" s="96" t="str">
        <f t="shared" si="191"/>
        <v/>
      </c>
      <c r="AW163" s="96" t="e">
        <f t="shared" si="204"/>
        <v>#N/A</v>
      </c>
      <c r="AX163" s="144" t="e">
        <f t="shared" si="192"/>
        <v>#N/A</v>
      </c>
      <c r="AY163" s="160">
        <f t="shared" si="181"/>
        <v>0</v>
      </c>
      <c r="AZ163" s="96" t="str">
        <f t="shared" si="212"/>
        <v/>
      </c>
      <c r="BA163" s="143">
        <f t="shared" si="193"/>
        <v>0</v>
      </c>
      <c r="BB163" s="96" t="str">
        <f t="shared" si="213"/>
        <v/>
      </c>
      <c r="BC163" s="96" t="e">
        <f t="shared" si="194"/>
        <v>#N/A</v>
      </c>
      <c r="BD163" s="96" t="e">
        <f t="shared" si="195"/>
        <v>#N/A</v>
      </c>
      <c r="BE163" s="143">
        <f t="shared" si="196"/>
        <v>0</v>
      </c>
      <c r="BF163" s="96">
        <f t="shared" si="210"/>
        <v>0</v>
      </c>
      <c r="BG163" s="148" t="e">
        <f t="shared" si="197"/>
        <v>#N/A</v>
      </c>
      <c r="BH163" s="143">
        <f t="shared" si="198"/>
        <v>0</v>
      </c>
      <c r="BI163" s="96">
        <f t="shared" si="211"/>
        <v>0</v>
      </c>
      <c r="BJ163" s="148" t="e">
        <f t="shared" si="199"/>
        <v>#N/A</v>
      </c>
      <c r="BK163" s="143">
        <f t="shared" si="200"/>
        <v>0</v>
      </c>
      <c r="BL163" s="96">
        <f t="shared" si="214"/>
        <v>0</v>
      </c>
      <c r="BM163" s="148" t="e">
        <f t="shared" si="201"/>
        <v>#N/A</v>
      </c>
      <c r="BN163" s="143">
        <f t="shared" si="202"/>
        <v>0</v>
      </c>
      <c r="BO163" s="96">
        <f t="shared" si="215"/>
        <v>0</v>
      </c>
      <c r="BP163" s="148" t="e">
        <f>IF(SUM(BO163:BO176)&gt;0,#REF!,#N/A)</f>
        <v>#N/A</v>
      </c>
      <c r="BQ163" s="143">
        <f t="shared" si="182"/>
        <v>0</v>
      </c>
      <c r="BR163" s="96">
        <f t="shared" si="206"/>
        <v>0</v>
      </c>
      <c r="BS163" s="144" t="e">
        <f t="shared" si="207"/>
        <v>#N/A</v>
      </c>
      <c r="BT163" s="143">
        <f t="shared" si="183"/>
        <v>0</v>
      </c>
      <c r="BU163" s="96">
        <f t="shared" si="208"/>
        <v>0</v>
      </c>
      <c r="BV163" s="144" t="e">
        <f t="shared" si="209"/>
        <v>#N/A</v>
      </c>
      <c r="BW163" s="152">
        <f t="shared" si="184"/>
        <v>0</v>
      </c>
      <c r="BX163" s="96">
        <f t="shared" si="216"/>
        <v>0</v>
      </c>
      <c r="BY163" s="154" t="e">
        <f t="shared" si="185"/>
        <v>#N/A</v>
      </c>
      <c r="BZ163" s="152">
        <f t="shared" si="186"/>
        <v>0</v>
      </c>
      <c r="CA163" s="96">
        <f t="shared" si="217"/>
        <v>0</v>
      </c>
      <c r="CB163" s="155" t="e">
        <f t="shared" si="220"/>
        <v>#N/A</v>
      </c>
    </row>
    <row r="164" spans="2:80" s="115" customFormat="1" ht="12.75" x14ac:dyDescent="0.2">
      <c r="B164" s="94">
        <v>160</v>
      </c>
      <c r="C164" s="106" t="str">
        <f t="shared" si="219"/>
        <v/>
      </c>
      <c r="N164" s="112" t="str">
        <f t="shared" si="203"/>
        <v/>
      </c>
      <c r="Y164" s="113">
        <v>160</v>
      </c>
      <c r="Z164" s="102">
        <f t="shared" si="172"/>
        <v>104</v>
      </c>
      <c r="AA164" s="113">
        <f t="shared" si="205"/>
        <v>19.100000000000001</v>
      </c>
      <c r="AB164" s="114">
        <f t="shared" si="218"/>
        <v>18.159572809253756</v>
      </c>
      <c r="AC164" s="114">
        <f t="shared" si="218"/>
        <v>20.386581036900093</v>
      </c>
      <c r="AD164" s="114">
        <f t="shared" si="218"/>
        <v>17.046068695430588</v>
      </c>
      <c r="AE164" s="114">
        <f t="shared" si="218"/>
        <v>21.500085150723262</v>
      </c>
      <c r="AF164" s="114">
        <f t="shared" si="218"/>
        <v>15.932564581607419</v>
      </c>
      <c r="AG164" s="114">
        <f t="shared" si="218"/>
        <v>22.61358926454643</v>
      </c>
      <c r="AH164" s="114">
        <f t="shared" si="218"/>
        <v>19.273076923076925</v>
      </c>
      <c r="AI164" s="96">
        <f t="shared" si="188"/>
        <v>0.10000000000000142</v>
      </c>
      <c r="AJ164" s="103">
        <f t="shared" si="173"/>
        <v>1.1388349514563103</v>
      </c>
      <c r="AK164" s="103">
        <f t="shared" si="174"/>
        <v>3.7239902912621345</v>
      </c>
      <c r="AL164" s="103">
        <f t="shared" si="175"/>
        <v>2.8622718446601931</v>
      </c>
      <c r="AM164" s="103">
        <f t="shared" si="176"/>
        <v>2.0005533980582517</v>
      </c>
      <c r="AN164" s="103">
        <f t="shared" si="177"/>
        <v>22.302377893950709</v>
      </c>
      <c r="AO164" s="103">
        <f t="shared" si="178"/>
        <v>16.243775952203141</v>
      </c>
      <c r="AQ164" s="97"/>
      <c r="AR164" s="143">
        <f t="shared" si="179"/>
        <v>0</v>
      </c>
      <c r="AS164" s="96">
        <f t="shared" si="180"/>
        <v>19.100000000000001</v>
      </c>
      <c r="AT164" s="144">
        <f t="shared" si="189"/>
        <v>0.10000000000000142</v>
      </c>
      <c r="AU164" s="143">
        <f t="shared" si="190"/>
        <v>0</v>
      </c>
      <c r="AV164" s="96" t="str">
        <f t="shared" si="191"/>
        <v/>
      </c>
      <c r="AW164" s="96" t="e">
        <f t="shared" si="204"/>
        <v>#N/A</v>
      </c>
      <c r="AX164" s="144" t="e">
        <f t="shared" si="192"/>
        <v>#N/A</v>
      </c>
      <c r="AY164" s="160">
        <f t="shared" si="181"/>
        <v>0</v>
      </c>
      <c r="AZ164" s="96" t="str">
        <f t="shared" si="212"/>
        <v/>
      </c>
      <c r="BA164" s="143">
        <f t="shared" si="193"/>
        <v>0</v>
      </c>
      <c r="BB164" s="96" t="str">
        <f t="shared" si="213"/>
        <v/>
      </c>
      <c r="BC164" s="96" t="e">
        <f t="shared" si="194"/>
        <v>#N/A</v>
      </c>
      <c r="BD164" s="96" t="e">
        <f t="shared" si="195"/>
        <v>#N/A</v>
      </c>
      <c r="BE164" s="143">
        <f t="shared" si="196"/>
        <v>0</v>
      </c>
      <c r="BF164" s="96">
        <f t="shared" si="210"/>
        <v>0</v>
      </c>
      <c r="BG164" s="148" t="e">
        <f t="shared" si="197"/>
        <v>#N/A</v>
      </c>
      <c r="BH164" s="143">
        <f t="shared" si="198"/>
        <v>0</v>
      </c>
      <c r="BI164" s="96">
        <f t="shared" si="211"/>
        <v>0</v>
      </c>
      <c r="BJ164" s="148" t="e">
        <f t="shared" si="199"/>
        <v>#N/A</v>
      </c>
      <c r="BK164" s="143">
        <f t="shared" si="200"/>
        <v>0</v>
      </c>
      <c r="BL164" s="96">
        <f t="shared" si="214"/>
        <v>0</v>
      </c>
      <c r="BM164" s="148" t="e">
        <f t="shared" si="201"/>
        <v>#N/A</v>
      </c>
      <c r="BN164" s="143">
        <f t="shared" si="202"/>
        <v>0</v>
      </c>
      <c r="BO164" s="96">
        <f t="shared" si="215"/>
        <v>0</v>
      </c>
      <c r="BP164" s="148" t="e">
        <f>IF(SUM(BO164:BO177)&gt;0,#REF!,#N/A)</f>
        <v>#N/A</v>
      </c>
      <c r="BQ164" s="143">
        <f t="shared" si="182"/>
        <v>0</v>
      </c>
      <c r="BR164" s="96">
        <f t="shared" si="206"/>
        <v>0</v>
      </c>
      <c r="BS164" s="144" t="e">
        <f t="shared" si="207"/>
        <v>#N/A</v>
      </c>
      <c r="BT164" s="143">
        <f t="shared" si="183"/>
        <v>0</v>
      </c>
      <c r="BU164" s="96">
        <f t="shared" si="208"/>
        <v>0</v>
      </c>
      <c r="BV164" s="144" t="e">
        <f t="shared" si="209"/>
        <v>#N/A</v>
      </c>
      <c r="BW164" s="152">
        <f t="shared" si="184"/>
        <v>0</v>
      </c>
      <c r="BX164" s="96">
        <f t="shared" si="216"/>
        <v>0</v>
      </c>
      <c r="BY164" s="154" t="e">
        <f t="shared" si="185"/>
        <v>#N/A</v>
      </c>
      <c r="BZ164" s="152">
        <f t="shared" si="186"/>
        <v>0</v>
      </c>
      <c r="CA164" s="96">
        <f t="shared" si="217"/>
        <v>0</v>
      </c>
      <c r="CB164" s="155" t="e">
        <f t="shared" si="220"/>
        <v>#N/A</v>
      </c>
    </row>
    <row r="165" spans="2:80" s="115" customFormat="1" ht="12.75" x14ac:dyDescent="0.2">
      <c r="B165" s="89">
        <v>161</v>
      </c>
      <c r="C165" s="106" t="str">
        <f t="shared" si="219"/>
        <v/>
      </c>
      <c r="N165" s="112" t="str">
        <f t="shared" si="203"/>
        <v/>
      </c>
      <c r="Y165" s="113">
        <v>161</v>
      </c>
      <c r="Z165" s="102">
        <f t="shared" ref="Z165:Z196" si="221">IF((Anzahl&gt;Y165),Y165,Anzahl)</f>
        <v>104</v>
      </c>
      <c r="AA165" s="113">
        <f t="shared" si="205"/>
        <v>19.100000000000001</v>
      </c>
      <c r="AB165" s="114">
        <f t="shared" si="218"/>
        <v>18.159572809253756</v>
      </c>
      <c r="AC165" s="114">
        <f t="shared" si="218"/>
        <v>20.386581036900093</v>
      </c>
      <c r="AD165" s="114">
        <f t="shared" si="218"/>
        <v>17.046068695430588</v>
      </c>
      <c r="AE165" s="114">
        <f t="shared" si="218"/>
        <v>21.500085150723262</v>
      </c>
      <c r="AF165" s="114">
        <f t="shared" si="218"/>
        <v>15.932564581607419</v>
      </c>
      <c r="AG165" s="114">
        <f t="shared" si="218"/>
        <v>22.61358926454643</v>
      </c>
      <c r="AH165" s="114">
        <f t="shared" si="218"/>
        <v>19.273076923076925</v>
      </c>
      <c r="AI165" s="96">
        <f t="shared" si="188"/>
        <v>0.10000000000000142</v>
      </c>
      <c r="AJ165" s="103">
        <f t="shared" ref="AJ165:AJ196" si="222">MittelwertderSpannweite</f>
        <v>1.1388349514563103</v>
      </c>
      <c r="AK165" s="103">
        <f t="shared" ref="AK165:AK196" si="223">ObereKontrollgrenzeR</f>
        <v>3.7239902912621345</v>
      </c>
      <c r="AL165" s="103">
        <f t="shared" ref="AL165:AL196" si="224">ZweiDrittelUCLR</f>
        <v>2.8622718446601931</v>
      </c>
      <c r="AM165" s="103">
        <f t="shared" ref="AM165:AM196" si="225">EinDrittelUCLR</f>
        <v>2.0005533980582517</v>
      </c>
      <c r="AN165" s="103">
        <f t="shared" ref="AN165:AN196" si="226">ObereKontrollgrenzeX</f>
        <v>22.302377893950709</v>
      </c>
      <c r="AO165" s="103">
        <f t="shared" ref="AO165:AO196" si="227">UntereKontrollgrenzeX</f>
        <v>16.243775952203141</v>
      </c>
      <c r="AQ165" s="97"/>
      <c r="AR165" s="143">
        <f t="shared" ref="AR165:AR196" si="228">IF(C165="",0,1)</f>
        <v>0</v>
      </c>
      <c r="AS165" s="96">
        <f t="shared" ref="AS165:AS196" si="229">AA165</f>
        <v>19.100000000000001</v>
      </c>
      <c r="AT165" s="144">
        <f t="shared" si="189"/>
        <v>0.10000000000000142</v>
      </c>
      <c r="AU165" s="143">
        <f t="shared" si="190"/>
        <v>0</v>
      </c>
      <c r="AV165" s="96" t="str">
        <f t="shared" si="191"/>
        <v/>
      </c>
      <c r="AW165" s="96" t="e">
        <f t="shared" si="204"/>
        <v>#N/A</v>
      </c>
      <c r="AX165" s="144" t="e">
        <f t="shared" si="192"/>
        <v>#N/A</v>
      </c>
      <c r="AY165" s="160">
        <f t="shared" ref="AY165:AY196" si="230">IF(AR165=1,IF(AS165&gt;Mittelwert,1,IF(AS165=Mittelwert,0,-1)),0)</f>
        <v>0</v>
      </c>
      <c r="AZ165" s="96" t="str">
        <f t="shared" si="212"/>
        <v/>
      </c>
      <c r="BA165" s="143">
        <f t="shared" si="193"/>
        <v>0</v>
      </c>
      <c r="BB165" s="96" t="str">
        <f t="shared" si="213"/>
        <v/>
      </c>
      <c r="BC165" s="96" t="e">
        <f t="shared" si="194"/>
        <v>#N/A</v>
      </c>
      <c r="BD165" s="96" t="e">
        <f t="shared" si="195"/>
        <v>#N/A</v>
      </c>
      <c r="BE165" s="143">
        <f t="shared" si="196"/>
        <v>0</v>
      </c>
      <c r="BF165" s="96">
        <f t="shared" si="210"/>
        <v>0</v>
      </c>
      <c r="BG165" s="148" t="e">
        <f t="shared" si="197"/>
        <v>#N/A</v>
      </c>
      <c r="BH165" s="143">
        <f t="shared" si="198"/>
        <v>0</v>
      </c>
      <c r="BI165" s="96">
        <f t="shared" si="211"/>
        <v>0</v>
      </c>
      <c r="BJ165" s="148" t="e">
        <f t="shared" si="199"/>
        <v>#N/A</v>
      </c>
      <c r="BK165" s="143">
        <f t="shared" si="200"/>
        <v>0</v>
      </c>
      <c r="BL165" s="96">
        <f t="shared" si="214"/>
        <v>0</v>
      </c>
      <c r="BM165" s="148" t="e">
        <f t="shared" si="201"/>
        <v>#N/A</v>
      </c>
      <c r="BN165" s="143">
        <f t="shared" si="202"/>
        <v>0</v>
      </c>
      <c r="BO165" s="96">
        <f t="shared" si="215"/>
        <v>0</v>
      </c>
      <c r="BP165" s="148" t="e">
        <f>IF(SUM(BO165:BO178)&gt;0,#REF!,#N/A)</f>
        <v>#N/A</v>
      </c>
      <c r="BQ165" s="143">
        <f t="shared" ref="BQ165:BQ196" si="231">IF(AS165&gt;ZweiSigmaplus,1,IF(AS165&lt;ZweiSigmaminus,-1,0))</f>
        <v>0</v>
      </c>
      <c r="BR165" s="96">
        <f t="shared" si="206"/>
        <v>0</v>
      </c>
      <c r="BS165" s="144" t="e">
        <f t="shared" si="207"/>
        <v>#N/A</v>
      </c>
      <c r="BT165" s="143">
        <f t="shared" ref="BT165:BT196" si="232">IF(AS165&gt;einsigmaplus,1,IF(AS165&lt;einsigmaminus,-1,0))</f>
        <v>0</v>
      </c>
      <c r="BU165" s="96">
        <f t="shared" si="208"/>
        <v>0</v>
      </c>
      <c r="BV165" s="144" t="e">
        <f t="shared" si="209"/>
        <v>#N/A</v>
      </c>
      <c r="BW165" s="152">
        <f t="shared" ref="BW165:BW196" si="233">IF(AR165=1,IF(AND(AS165&gt;einsigmaminus,AS165&lt;einsigmaplus),1,0),0)</f>
        <v>0</v>
      </c>
      <c r="BX165" s="96">
        <f t="shared" si="216"/>
        <v>0</v>
      </c>
      <c r="BY165" s="154" t="e">
        <f t="shared" ref="BY165:BY196" si="234">IF(AND(BW165=1,SUM(BX165:BX179)&gt;0),AS165,#N/A)</f>
        <v>#N/A</v>
      </c>
      <c r="BZ165" s="152">
        <f t="shared" ref="BZ165:BZ196" si="235">IF(AR165=1,IF(OR(AS165&gt;einsigmaplus,AS165&lt;einsigmaminus),1,0),0)</f>
        <v>0</v>
      </c>
      <c r="CA165" s="96">
        <f t="shared" si="217"/>
        <v>0</v>
      </c>
      <c r="CB165" s="155" t="e">
        <f t="shared" si="220"/>
        <v>#N/A</v>
      </c>
    </row>
    <row r="166" spans="2:80" s="115" customFormat="1" ht="12.75" x14ac:dyDescent="0.2">
      <c r="B166" s="94">
        <v>162</v>
      </c>
      <c r="C166" s="106" t="str">
        <f t="shared" si="219"/>
        <v/>
      </c>
      <c r="N166" s="112" t="str">
        <f t="shared" si="203"/>
        <v/>
      </c>
      <c r="Y166" s="113">
        <v>162</v>
      </c>
      <c r="Z166" s="102">
        <f t="shared" si="221"/>
        <v>104</v>
      </c>
      <c r="AA166" s="113">
        <f t="shared" si="205"/>
        <v>19.100000000000001</v>
      </c>
      <c r="AB166" s="114">
        <f t="shared" ref="AB166:AH181" si="236">AB165</f>
        <v>18.159572809253756</v>
      </c>
      <c r="AC166" s="114">
        <f t="shared" si="236"/>
        <v>20.386581036900093</v>
      </c>
      <c r="AD166" s="114">
        <f t="shared" si="236"/>
        <v>17.046068695430588</v>
      </c>
      <c r="AE166" s="114">
        <f t="shared" si="236"/>
        <v>21.500085150723262</v>
      </c>
      <c r="AF166" s="114">
        <f t="shared" si="236"/>
        <v>15.932564581607419</v>
      </c>
      <c r="AG166" s="114">
        <f t="shared" si="236"/>
        <v>22.61358926454643</v>
      </c>
      <c r="AH166" s="114">
        <f t="shared" si="236"/>
        <v>19.273076923076925</v>
      </c>
      <c r="AI166" s="96">
        <f t="shared" ref="AI166:AI197" si="237">IF(C166&lt;&gt;"",N166,AI165)</f>
        <v>0.10000000000000142</v>
      </c>
      <c r="AJ166" s="103">
        <f t="shared" si="222"/>
        <v>1.1388349514563103</v>
      </c>
      <c r="AK166" s="103">
        <f t="shared" si="223"/>
        <v>3.7239902912621345</v>
      </c>
      <c r="AL166" s="103">
        <f t="shared" si="224"/>
        <v>2.8622718446601931</v>
      </c>
      <c r="AM166" s="103">
        <f t="shared" si="225"/>
        <v>2.0005533980582517</v>
      </c>
      <c r="AN166" s="103">
        <f t="shared" si="226"/>
        <v>22.302377893950709</v>
      </c>
      <c r="AO166" s="103">
        <f t="shared" si="227"/>
        <v>16.243775952203141</v>
      </c>
      <c r="AQ166" s="97"/>
      <c r="AR166" s="143">
        <f t="shared" si="228"/>
        <v>0</v>
      </c>
      <c r="AS166" s="96">
        <f t="shared" si="229"/>
        <v>19.100000000000001</v>
      </c>
      <c r="AT166" s="144">
        <f t="shared" ref="AT166:AT197" si="238">AI166</f>
        <v>0.10000000000000142</v>
      </c>
      <c r="AU166" s="143">
        <f t="shared" ref="AU166:AU197" si="239">IF(OR(AS166&gt;ObereKontrollgrenzeX,AS166&lt;UntereKontrollgrenzeX),1,0)</f>
        <v>0</v>
      </c>
      <c r="AV166" s="96" t="str">
        <f t="shared" ref="AV166:AV197" si="240">IF(AT166&gt;ObereKontrollgrenzeR,1,"")</f>
        <v/>
      </c>
      <c r="AW166" s="96" t="e">
        <f t="shared" si="204"/>
        <v>#N/A</v>
      </c>
      <c r="AX166" s="144" t="e">
        <f t="shared" ref="AX166:AX197" si="241">IF(AV166="",#N/A,AT166)</f>
        <v>#N/A</v>
      </c>
      <c r="AY166" s="160">
        <f t="shared" si="230"/>
        <v>0</v>
      </c>
      <c r="AZ166" s="96" t="str">
        <f t="shared" si="212"/>
        <v/>
      </c>
      <c r="BA166" s="143">
        <f t="shared" ref="BA166:BA197" si="242">IF(AR166=1,IF(AT166&gt;MittelwertderSpannweite,1,IF(AT166=MittelwertderSpannweite,0,-1)),0)</f>
        <v>0</v>
      </c>
      <c r="BB166" s="96" t="str">
        <f t="shared" si="213"/>
        <v/>
      </c>
      <c r="BC166" s="96" t="e">
        <f t="shared" ref="BC166:BC196" si="243">IF(SUM(AZ166:AZ174)&gt;0,AS166,#N/A)</f>
        <v>#N/A</v>
      </c>
      <c r="BD166" s="96" t="e">
        <f t="shared" ref="BD166:BD196" si="244">IF(SUM(BB166:BB174)&gt;0,AT166,#N/A)</f>
        <v>#N/A</v>
      </c>
      <c r="BE166" s="143">
        <f t="shared" ref="BE166:BE197" si="245">IF(AS166&gt;AS165,1,IF(AS166&lt;AS165,-1,0))</f>
        <v>0</v>
      </c>
      <c r="BF166" s="96">
        <f t="shared" si="210"/>
        <v>0</v>
      </c>
      <c r="BG166" s="148" t="e">
        <f t="shared" ref="BG166:BG197" si="246">IF(SUM(BF166:BF171)&gt;0,AS166,#N/A)</f>
        <v>#N/A</v>
      </c>
      <c r="BH166" s="143">
        <f t="shared" ref="BH166:BH197" si="247">IF(AT166&gt;AT165,1,IF(AT166&lt;AT165,-1,0))</f>
        <v>0</v>
      </c>
      <c r="BI166" s="96">
        <f t="shared" si="211"/>
        <v>0</v>
      </c>
      <c r="BJ166" s="148" t="e">
        <f t="shared" ref="BJ166:BJ197" si="248">IF(SUM(BI166:BI171)&gt;0,AT166,#N/A)</f>
        <v>#N/A</v>
      </c>
      <c r="BK166" s="143">
        <f t="shared" ref="BK166:BK197" si="249">IF(AS166&gt;AS165,1,IF(AS166&lt;AS165,-1,0))</f>
        <v>0</v>
      </c>
      <c r="BL166" s="96">
        <f t="shared" si="214"/>
        <v>0</v>
      </c>
      <c r="BM166" s="148" t="e">
        <f t="shared" ref="BM166:BM191" si="250">IF(SUM(BL166:BL179)&gt;0,AS166,#N/A)</f>
        <v>#N/A</v>
      </c>
      <c r="BN166" s="143">
        <f t="shared" ref="BN166:BN197" si="251">IF(AT166&gt;AT165,1,IF(AT166&lt;AT165,-1,0))</f>
        <v>0</v>
      </c>
      <c r="BO166" s="96">
        <f t="shared" si="215"/>
        <v>0</v>
      </c>
      <c r="BP166" s="148" t="e">
        <f>IF(SUM(BO166:BO179)&gt;0,#REF!,#N/A)</f>
        <v>#N/A</v>
      </c>
      <c r="BQ166" s="143">
        <f t="shared" si="231"/>
        <v>0</v>
      </c>
      <c r="BR166" s="96">
        <f t="shared" si="206"/>
        <v>0</v>
      </c>
      <c r="BS166" s="144" t="e">
        <f t="shared" si="207"/>
        <v>#N/A</v>
      </c>
      <c r="BT166" s="143">
        <f t="shared" si="232"/>
        <v>0</v>
      </c>
      <c r="BU166" s="96">
        <f t="shared" si="208"/>
        <v>0</v>
      </c>
      <c r="BV166" s="144" t="e">
        <f t="shared" si="209"/>
        <v>#N/A</v>
      </c>
      <c r="BW166" s="152">
        <f t="shared" si="233"/>
        <v>0</v>
      </c>
      <c r="BX166" s="96">
        <f t="shared" si="216"/>
        <v>0</v>
      </c>
      <c r="BY166" s="154" t="e">
        <f t="shared" si="234"/>
        <v>#N/A</v>
      </c>
      <c r="BZ166" s="152">
        <f t="shared" si="235"/>
        <v>0</v>
      </c>
      <c r="CA166" s="96">
        <f t="shared" si="217"/>
        <v>0</v>
      </c>
      <c r="CB166" s="155" t="e">
        <f t="shared" si="220"/>
        <v>#N/A</v>
      </c>
    </row>
    <row r="167" spans="2:80" s="115" customFormat="1" ht="12.75" x14ac:dyDescent="0.2">
      <c r="B167" s="89">
        <v>163</v>
      </c>
      <c r="C167" s="106" t="str">
        <f t="shared" si="219"/>
        <v/>
      </c>
      <c r="N167" s="112" t="str">
        <f t="shared" si="203"/>
        <v/>
      </c>
      <c r="Y167" s="113">
        <v>163</v>
      </c>
      <c r="Z167" s="102">
        <f t="shared" si="221"/>
        <v>104</v>
      </c>
      <c r="AA167" s="113">
        <f t="shared" si="205"/>
        <v>19.100000000000001</v>
      </c>
      <c r="AB167" s="114">
        <f t="shared" si="236"/>
        <v>18.159572809253756</v>
      </c>
      <c r="AC167" s="114">
        <f t="shared" si="236"/>
        <v>20.386581036900093</v>
      </c>
      <c r="AD167" s="114">
        <f t="shared" si="236"/>
        <v>17.046068695430588</v>
      </c>
      <c r="AE167" s="114">
        <f t="shared" si="236"/>
        <v>21.500085150723262</v>
      </c>
      <c r="AF167" s="114">
        <f t="shared" si="236"/>
        <v>15.932564581607419</v>
      </c>
      <c r="AG167" s="114">
        <f t="shared" si="236"/>
        <v>22.61358926454643</v>
      </c>
      <c r="AH167" s="114">
        <f t="shared" si="236"/>
        <v>19.273076923076925</v>
      </c>
      <c r="AI167" s="96">
        <f t="shared" si="237"/>
        <v>0.10000000000000142</v>
      </c>
      <c r="AJ167" s="103">
        <f t="shared" si="222"/>
        <v>1.1388349514563103</v>
      </c>
      <c r="AK167" s="103">
        <f t="shared" si="223"/>
        <v>3.7239902912621345</v>
      </c>
      <c r="AL167" s="103">
        <f t="shared" si="224"/>
        <v>2.8622718446601931</v>
      </c>
      <c r="AM167" s="103">
        <f t="shared" si="225"/>
        <v>2.0005533980582517</v>
      </c>
      <c r="AN167" s="103">
        <f t="shared" si="226"/>
        <v>22.302377893950709</v>
      </c>
      <c r="AO167" s="103">
        <f t="shared" si="227"/>
        <v>16.243775952203141</v>
      </c>
      <c r="AQ167" s="97"/>
      <c r="AR167" s="143">
        <f t="shared" si="228"/>
        <v>0</v>
      </c>
      <c r="AS167" s="96">
        <f t="shared" si="229"/>
        <v>19.100000000000001</v>
      </c>
      <c r="AT167" s="144">
        <f t="shared" si="238"/>
        <v>0.10000000000000142</v>
      </c>
      <c r="AU167" s="143">
        <f t="shared" si="239"/>
        <v>0</v>
      </c>
      <c r="AV167" s="96" t="str">
        <f t="shared" si="240"/>
        <v/>
      </c>
      <c r="AW167" s="96" t="e">
        <f t="shared" si="204"/>
        <v>#N/A</v>
      </c>
      <c r="AX167" s="144" t="e">
        <f t="shared" si="241"/>
        <v>#N/A</v>
      </c>
      <c r="AY167" s="160">
        <f t="shared" si="230"/>
        <v>0</v>
      </c>
      <c r="AZ167" s="96" t="str">
        <f t="shared" si="212"/>
        <v/>
      </c>
      <c r="BA167" s="143">
        <f t="shared" si="242"/>
        <v>0</v>
      </c>
      <c r="BB167" s="96" t="str">
        <f t="shared" si="213"/>
        <v/>
      </c>
      <c r="BC167" s="96" t="e">
        <f t="shared" si="243"/>
        <v>#N/A</v>
      </c>
      <c r="BD167" s="96" t="e">
        <f t="shared" si="244"/>
        <v>#N/A</v>
      </c>
      <c r="BE167" s="143">
        <f t="shared" si="245"/>
        <v>0</v>
      </c>
      <c r="BF167" s="96">
        <f t="shared" si="210"/>
        <v>0</v>
      </c>
      <c r="BG167" s="148" t="e">
        <f t="shared" si="246"/>
        <v>#N/A</v>
      </c>
      <c r="BH167" s="143">
        <f t="shared" si="247"/>
        <v>0</v>
      </c>
      <c r="BI167" s="96">
        <f t="shared" si="211"/>
        <v>0</v>
      </c>
      <c r="BJ167" s="148" t="e">
        <f t="shared" si="248"/>
        <v>#N/A</v>
      </c>
      <c r="BK167" s="143">
        <f t="shared" si="249"/>
        <v>0</v>
      </c>
      <c r="BL167" s="96">
        <f t="shared" si="214"/>
        <v>0</v>
      </c>
      <c r="BM167" s="148" t="e">
        <f t="shared" si="250"/>
        <v>#N/A</v>
      </c>
      <c r="BN167" s="143">
        <f t="shared" si="251"/>
        <v>0</v>
      </c>
      <c r="BO167" s="96">
        <f t="shared" si="215"/>
        <v>0</v>
      </c>
      <c r="BP167" s="148" t="e">
        <f>IF(SUM(BO167:BO180)&gt;0,#REF!,#N/A)</f>
        <v>#N/A</v>
      </c>
      <c r="BQ167" s="143">
        <f t="shared" si="231"/>
        <v>0</v>
      </c>
      <c r="BR167" s="96">
        <f t="shared" si="206"/>
        <v>0</v>
      </c>
      <c r="BS167" s="144" t="e">
        <f t="shared" si="207"/>
        <v>#N/A</v>
      </c>
      <c r="BT167" s="143">
        <f t="shared" si="232"/>
        <v>0</v>
      </c>
      <c r="BU167" s="96">
        <f t="shared" si="208"/>
        <v>0</v>
      </c>
      <c r="BV167" s="144" t="e">
        <f t="shared" si="209"/>
        <v>#N/A</v>
      </c>
      <c r="BW167" s="152">
        <f t="shared" si="233"/>
        <v>0</v>
      </c>
      <c r="BX167" s="96">
        <f t="shared" si="216"/>
        <v>0</v>
      </c>
      <c r="BY167" s="154" t="e">
        <f t="shared" si="234"/>
        <v>#N/A</v>
      </c>
      <c r="BZ167" s="152">
        <f t="shared" si="235"/>
        <v>0</v>
      </c>
      <c r="CA167" s="96">
        <f t="shared" si="217"/>
        <v>0</v>
      </c>
      <c r="CB167" s="155" t="e">
        <f t="shared" si="220"/>
        <v>#N/A</v>
      </c>
    </row>
    <row r="168" spans="2:80" s="115" customFormat="1" ht="12.75" x14ac:dyDescent="0.2">
      <c r="B168" s="94">
        <v>164</v>
      </c>
      <c r="C168" s="106" t="str">
        <f t="shared" si="219"/>
        <v/>
      </c>
      <c r="N168" s="112" t="str">
        <f t="shared" si="203"/>
        <v/>
      </c>
      <c r="Y168" s="113">
        <v>164</v>
      </c>
      <c r="Z168" s="102">
        <f t="shared" si="221"/>
        <v>104</v>
      </c>
      <c r="AA168" s="113">
        <f t="shared" ref="AA168:AA204" si="252">IF(C168&lt;&gt;"",C168,AA167)</f>
        <v>19.100000000000001</v>
      </c>
      <c r="AB168" s="114">
        <f t="shared" si="236"/>
        <v>18.159572809253756</v>
      </c>
      <c r="AC168" s="114">
        <f t="shared" si="236"/>
        <v>20.386581036900093</v>
      </c>
      <c r="AD168" s="114">
        <f t="shared" si="236"/>
        <v>17.046068695430588</v>
      </c>
      <c r="AE168" s="114">
        <f t="shared" si="236"/>
        <v>21.500085150723262</v>
      </c>
      <c r="AF168" s="114">
        <f t="shared" si="236"/>
        <v>15.932564581607419</v>
      </c>
      <c r="AG168" s="114">
        <f t="shared" si="236"/>
        <v>22.61358926454643</v>
      </c>
      <c r="AH168" s="114">
        <f t="shared" si="236"/>
        <v>19.273076923076925</v>
      </c>
      <c r="AI168" s="96">
        <f t="shared" si="237"/>
        <v>0.10000000000000142</v>
      </c>
      <c r="AJ168" s="103">
        <f t="shared" si="222"/>
        <v>1.1388349514563103</v>
      </c>
      <c r="AK168" s="103">
        <f t="shared" si="223"/>
        <v>3.7239902912621345</v>
      </c>
      <c r="AL168" s="103">
        <f t="shared" si="224"/>
        <v>2.8622718446601931</v>
      </c>
      <c r="AM168" s="103">
        <f t="shared" si="225"/>
        <v>2.0005533980582517</v>
      </c>
      <c r="AN168" s="103">
        <f t="shared" si="226"/>
        <v>22.302377893950709</v>
      </c>
      <c r="AO168" s="103">
        <f t="shared" si="227"/>
        <v>16.243775952203141</v>
      </c>
      <c r="AQ168" s="97"/>
      <c r="AR168" s="143">
        <f t="shared" si="228"/>
        <v>0</v>
      </c>
      <c r="AS168" s="96">
        <f t="shared" si="229"/>
        <v>19.100000000000001</v>
      </c>
      <c r="AT168" s="144">
        <f t="shared" si="238"/>
        <v>0.10000000000000142</v>
      </c>
      <c r="AU168" s="143">
        <f t="shared" si="239"/>
        <v>0</v>
      </c>
      <c r="AV168" s="96" t="str">
        <f t="shared" si="240"/>
        <v/>
      </c>
      <c r="AW168" s="96" t="e">
        <f t="shared" si="204"/>
        <v>#N/A</v>
      </c>
      <c r="AX168" s="144" t="e">
        <f t="shared" si="241"/>
        <v>#N/A</v>
      </c>
      <c r="AY168" s="160">
        <f t="shared" si="230"/>
        <v>0</v>
      </c>
      <c r="AZ168" s="96" t="str">
        <f t="shared" si="212"/>
        <v/>
      </c>
      <c r="BA168" s="143">
        <f t="shared" si="242"/>
        <v>0</v>
      </c>
      <c r="BB168" s="96" t="str">
        <f t="shared" si="213"/>
        <v/>
      </c>
      <c r="BC168" s="96" t="e">
        <f t="shared" si="243"/>
        <v>#N/A</v>
      </c>
      <c r="BD168" s="96" t="e">
        <f t="shared" si="244"/>
        <v>#N/A</v>
      </c>
      <c r="BE168" s="143">
        <f t="shared" si="245"/>
        <v>0</v>
      </c>
      <c r="BF168" s="96">
        <f t="shared" si="210"/>
        <v>0</v>
      </c>
      <c r="BG168" s="148" t="e">
        <f t="shared" si="246"/>
        <v>#N/A</v>
      </c>
      <c r="BH168" s="143">
        <f t="shared" si="247"/>
        <v>0</v>
      </c>
      <c r="BI168" s="96">
        <f t="shared" si="211"/>
        <v>0</v>
      </c>
      <c r="BJ168" s="148" t="e">
        <f t="shared" si="248"/>
        <v>#N/A</v>
      </c>
      <c r="BK168" s="143">
        <f t="shared" si="249"/>
        <v>0</v>
      </c>
      <c r="BL168" s="96">
        <f t="shared" si="214"/>
        <v>0</v>
      </c>
      <c r="BM168" s="148" t="e">
        <f t="shared" si="250"/>
        <v>#N/A</v>
      </c>
      <c r="BN168" s="143">
        <f t="shared" si="251"/>
        <v>0</v>
      </c>
      <c r="BO168" s="96">
        <f t="shared" si="215"/>
        <v>0</v>
      </c>
      <c r="BP168" s="148" t="e">
        <f>IF(SUM(BO168:BO181)&gt;0,#REF!,#N/A)</f>
        <v>#N/A</v>
      </c>
      <c r="BQ168" s="143">
        <f t="shared" si="231"/>
        <v>0</v>
      </c>
      <c r="BR168" s="96">
        <f t="shared" si="206"/>
        <v>0</v>
      </c>
      <c r="BS168" s="144" t="e">
        <f t="shared" si="207"/>
        <v>#N/A</v>
      </c>
      <c r="BT168" s="143">
        <f t="shared" si="232"/>
        <v>0</v>
      </c>
      <c r="BU168" s="96">
        <f t="shared" si="208"/>
        <v>0</v>
      </c>
      <c r="BV168" s="144" t="e">
        <f t="shared" si="209"/>
        <v>#N/A</v>
      </c>
      <c r="BW168" s="152">
        <f t="shared" si="233"/>
        <v>0</v>
      </c>
      <c r="BX168" s="96">
        <f t="shared" si="216"/>
        <v>0</v>
      </c>
      <c r="BY168" s="154" t="e">
        <f t="shared" si="234"/>
        <v>#N/A</v>
      </c>
      <c r="BZ168" s="152">
        <f t="shared" si="235"/>
        <v>0</v>
      </c>
      <c r="CA168" s="96">
        <f t="shared" si="217"/>
        <v>0</v>
      </c>
      <c r="CB168" s="155" t="e">
        <f t="shared" si="220"/>
        <v>#N/A</v>
      </c>
    </row>
    <row r="169" spans="2:80" s="115" customFormat="1" ht="12.75" x14ac:dyDescent="0.2">
      <c r="B169" s="89">
        <v>165</v>
      </c>
      <c r="C169" s="106" t="str">
        <f t="shared" si="219"/>
        <v/>
      </c>
      <c r="N169" s="112" t="str">
        <f t="shared" si="203"/>
        <v/>
      </c>
      <c r="Y169" s="113">
        <v>165</v>
      </c>
      <c r="Z169" s="102">
        <f t="shared" si="221"/>
        <v>104</v>
      </c>
      <c r="AA169" s="113">
        <f t="shared" si="252"/>
        <v>19.100000000000001</v>
      </c>
      <c r="AB169" s="114">
        <f t="shared" si="236"/>
        <v>18.159572809253756</v>
      </c>
      <c r="AC169" s="114">
        <f t="shared" si="236"/>
        <v>20.386581036900093</v>
      </c>
      <c r="AD169" s="114">
        <f t="shared" si="236"/>
        <v>17.046068695430588</v>
      </c>
      <c r="AE169" s="114">
        <f t="shared" si="236"/>
        <v>21.500085150723262</v>
      </c>
      <c r="AF169" s="114">
        <f t="shared" si="236"/>
        <v>15.932564581607419</v>
      </c>
      <c r="AG169" s="114">
        <f t="shared" si="236"/>
        <v>22.61358926454643</v>
      </c>
      <c r="AH169" s="114">
        <f t="shared" si="236"/>
        <v>19.273076923076925</v>
      </c>
      <c r="AI169" s="96">
        <f t="shared" si="237"/>
        <v>0.10000000000000142</v>
      </c>
      <c r="AJ169" s="103">
        <f t="shared" si="222"/>
        <v>1.1388349514563103</v>
      </c>
      <c r="AK169" s="103">
        <f t="shared" si="223"/>
        <v>3.7239902912621345</v>
      </c>
      <c r="AL169" s="103">
        <f t="shared" si="224"/>
        <v>2.8622718446601931</v>
      </c>
      <c r="AM169" s="103">
        <f t="shared" si="225"/>
        <v>2.0005533980582517</v>
      </c>
      <c r="AN169" s="103">
        <f t="shared" si="226"/>
        <v>22.302377893950709</v>
      </c>
      <c r="AO169" s="103">
        <f t="shared" si="227"/>
        <v>16.243775952203141</v>
      </c>
      <c r="AQ169" s="97"/>
      <c r="AR169" s="143">
        <f t="shared" si="228"/>
        <v>0</v>
      </c>
      <c r="AS169" s="96">
        <f t="shared" si="229"/>
        <v>19.100000000000001</v>
      </c>
      <c r="AT169" s="144">
        <f t="shared" si="238"/>
        <v>0.10000000000000142</v>
      </c>
      <c r="AU169" s="143">
        <f t="shared" si="239"/>
        <v>0</v>
      </c>
      <c r="AV169" s="96" t="str">
        <f t="shared" si="240"/>
        <v/>
      </c>
      <c r="AW169" s="96" t="e">
        <f t="shared" si="204"/>
        <v>#N/A</v>
      </c>
      <c r="AX169" s="144" t="e">
        <f t="shared" si="241"/>
        <v>#N/A</v>
      </c>
      <c r="AY169" s="160">
        <f t="shared" si="230"/>
        <v>0</v>
      </c>
      <c r="AZ169" s="96" t="str">
        <f t="shared" si="212"/>
        <v/>
      </c>
      <c r="BA169" s="143">
        <f t="shared" si="242"/>
        <v>0</v>
      </c>
      <c r="BB169" s="96" t="str">
        <f t="shared" si="213"/>
        <v/>
      </c>
      <c r="BC169" s="96" t="e">
        <f t="shared" si="243"/>
        <v>#N/A</v>
      </c>
      <c r="BD169" s="96" t="e">
        <f t="shared" si="244"/>
        <v>#N/A</v>
      </c>
      <c r="BE169" s="143">
        <f t="shared" si="245"/>
        <v>0</v>
      </c>
      <c r="BF169" s="96">
        <f t="shared" si="210"/>
        <v>0</v>
      </c>
      <c r="BG169" s="148" t="e">
        <f t="shared" si="246"/>
        <v>#N/A</v>
      </c>
      <c r="BH169" s="143">
        <f t="shared" si="247"/>
        <v>0</v>
      </c>
      <c r="BI169" s="96">
        <f t="shared" si="211"/>
        <v>0</v>
      </c>
      <c r="BJ169" s="148" t="e">
        <f t="shared" si="248"/>
        <v>#N/A</v>
      </c>
      <c r="BK169" s="143">
        <f t="shared" si="249"/>
        <v>0</v>
      </c>
      <c r="BL169" s="96">
        <f t="shared" si="214"/>
        <v>0</v>
      </c>
      <c r="BM169" s="148" t="e">
        <f t="shared" si="250"/>
        <v>#N/A</v>
      </c>
      <c r="BN169" s="143">
        <f t="shared" si="251"/>
        <v>0</v>
      </c>
      <c r="BO169" s="96">
        <f t="shared" si="215"/>
        <v>0</v>
      </c>
      <c r="BP169" s="148" t="e">
        <f>IF(SUM(BO169:BO182)&gt;0,#REF!,#N/A)</f>
        <v>#N/A</v>
      </c>
      <c r="BQ169" s="143">
        <f t="shared" si="231"/>
        <v>0</v>
      </c>
      <c r="BR169" s="96">
        <f t="shared" si="206"/>
        <v>0</v>
      </c>
      <c r="BS169" s="144" t="e">
        <f t="shared" si="207"/>
        <v>#N/A</v>
      </c>
      <c r="BT169" s="143">
        <f t="shared" si="232"/>
        <v>0</v>
      </c>
      <c r="BU169" s="96">
        <f t="shared" si="208"/>
        <v>0</v>
      </c>
      <c r="BV169" s="144" t="e">
        <f t="shared" si="209"/>
        <v>#N/A</v>
      </c>
      <c r="BW169" s="152">
        <f t="shared" si="233"/>
        <v>0</v>
      </c>
      <c r="BX169" s="96">
        <f t="shared" si="216"/>
        <v>0</v>
      </c>
      <c r="BY169" s="154" t="e">
        <f t="shared" si="234"/>
        <v>#N/A</v>
      </c>
      <c r="BZ169" s="152">
        <f t="shared" si="235"/>
        <v>0</v>
      </c>
      <c r="CA169" s="96">
        <f t="shared" si="217"/>
        <v>0</v>
      </c>
      <c r="CB169" s="155" t="e">
        <f t="shared" si="220"/>
        <v>#N/A</v>
      </c>
    </row>
    <row r="170" spans="2:80" s="115" customFormat="1" ht="12.75" x14ac:dyDescent="0.2">
      <c r="B170" s="94">
        <v>166</v>
      </c>
      <c r="C170" s="106" t="str">
        <f t="shared" si="219"/>
        <v/>
      </c>
      <c r="N170" s="112" t="str">
        <f t="shared" si="203"/>
        <v/>
      </c>
      <c r="Y170" s="113">
        <v>166</v>
      </c>
      <c r="Z170" s="102">
        <f t="shared" si="221"/>
        <v>104</v>
      </c>
      <c r="AA170" s="113">
        <f t="shared" si="252"/>
        <v>19.100000000000001</v>
      </c>
      <c r="AB170" s="114">
        <f t="shared" si="236"/>
        <v>18.159572809253756</v>
      </c>
      <c r="AC170" s="114">
        <f t="shared" si="236"/>
        <v>20.386581036900093</v>
      </c>
      <c r="AD170" s="114">
        <f t="shared" si="236"/>
        <v>17.046068695430588</v>
      </c>
      <c r="AE170" s="114">
        <f t="shared" si="236"/>
        <v>21.500085150723262</v>
      </c>
      <c r="AF170" s="114">
        <f t="shared" si="236"/>
        <v>15.932564581607419</v>
      </c>
      <c r="AG170" s="114">
        <f t="shared" si="236"/>
        <v>22.61358926454643</v>
      </c>
      <c r="AH170" s="114">
        <f t="shared" si="236"/>
        <v>19.273076923076925</v>
      </c>
      <c r="AI170" s="96">
        <f t="shared" si="237"/>
        <v>0.10000000000000142</v>
      </c>
      <c r="AJ170" s="103">
        <f t="shared" si="222"/>
        <v>1.1388349514563103</v>
      </c>
      <c r="AK170" s="103">
        <f t="shared" si="223"/>
        <v>3.7239902912621345</v>
      </c>
      <c r="AL170" s="103">
        <f t="shared" si="224"/>
        <v>2.8622718446601931</v>
      </c>
      <c r="AM170" s="103">
        <f t="shared" si="225"/>
        <v>2.0005533980582517</v>
      </c>
      <c r="AN170" s="103">
        <f t="shared" si="226"/>
        <v>22.302377893950709</v>
      </c>
      <c r="AO170" s="103">
        <f t="shared" si="227"/>
        <v>16.243775952203141</v>
      </c>
      <c r="AQ170" s="97"/>
      <c r="AR170" s="143">
        <f t="shared" si="228"/>
        <v>0</v>
      </c>
      <c r="AS170" s="96">
        <f t="shared" si="229"/>
        <v>19.100000000000001</v>
      </c>
      <c r="AT170" s="144">
        <f t="shared" si="238"/>
        <v>0.10000000000000142</v>
      </c>
      <c r="AU170" s="143">
        <f t="shared" si="239"/>
        <v>0</v>
      </c>
      <c r="AV170" s="96" t="str">
        <f t="shared" si="240"/>
        <v/>
      </c>
      <c r="AW170" s="96" t="e">
        <f t="shared" si="204"/>
        <v>#N/A</v>
      </c>
      <c r="AX170" s="144" t="e">
        <f t="shared" si="241"/>
        <v>#N/A</v>
      </c>
      <c r="AY170" s="160">
        <f t="shared" si="230"/>
        <v>0</v>
      </c>
      <c r="AZ170" s="96" t="str">
        <f t="shared" si="212"/>
        <v/>
      </c>
      <c r="BA170" s="143">
        <f t="shared" si="242"/>
        <v>0</v>
      </c>
      <c r="BB170" s="96" t="str">
        <f t="shared" si="213"/>
        <v/>
      </c>
      <c r="BC170" s="96" t="e">
        <f t="shared" si="243"/>
        <v>#N/A</v>
      </c>
      <c r="BD170" s="96" t="e">
        <f t="shared" si="244"/>
        <v>#N/A</v>
      </c>
      <c r="BE170" s="143">
        <f t="shared" si="245"/>
        <v>0</v>
      </c>
      <c r="BF170" s="96">
        <f t="shared" si="210"/>
        <v>0</v>
      </c>
      <c r="BG170" s="148" t="e">
        <f t="shared" si="246"/>
        <v>#N/A</v>
      </c>
      <c r="BH170" s="143">
        <f t="shared" si="247"/>
        <v>0</v>
      </c>
      <c r="BI170" s="96">
        <f t="shared" si="211"/>
        <v>0</v>
      </c>
      <c r="BJ170" s="148" t="e">
        <f t="shared" si="248"/>
        <v>#N/A</v>
      </c>
      <c r="BK170" s="143">
        <f t="shared" si="249"/>
        <v>0</v>
      </c>
      <c r="BL170" s="96">
        <f t="shared" si="214"/>
        <v>0</v>
      </c>
      <c r="BM170" s="148" t="e">
        <f t="shared" si="250"/>
        <v>#N/A</v>
      </c>
      <c r="BN170" s="143">
        <f t="shared" si="251"/>
        <v>0</v>
      </c>
      <c r="BO170" s="96">
        <f t="shared" si="215"/>
        <v>0</v>
      </c>
      <c r="BP170" s="148" t="e">
        <f>IF(SUM(BO170:BO183)&gt;0,#REF!,#N/A)</f>
        <v>#N/A</v>
      </c>
      <c r="BQ170" s="143">
        <f t="shared" si="231"/>
        <v>0</v>
      </c>
      <c r="BR170" s="96">
        <f t="shared" si="206"/>
        <v>0</v>
      </c>
      <c r="BS170" s="144" t="e">
        <f t="shared" si="207"/>
        <v>#N/A</v>
      </c>
      <c r="BT170" s="143">
        <f t="shared" si="232"/>
        <v>0</v>
      </c>
      <c r="BU170" s="96">
        <f t="shared" si="208"/>
        <v>0</v>
      </c>
      <c r="BV170" s="144" t="e">
        <f t="shared" ref="BV170:BV201" si="253">IF(AND(BT170&lt;&gt;0,SUM(BU170:BU174)&gt;0),AS170,#N/A)</f>
        <v>#N/A</v>
      </c>
      <c r="BW170" s="152">
        <f t="shared" si="233"/>
        <v>0</v>
      </c>
      <c r="BX170" s="96">
        <f t="shared" si="216"/>
        <v>0</v>
      </c>
      <c r="BY170" s="154" t="e">
        <f t="shared" si="234"/>
        <v>#N/A</v>
      </c>
      <c r="BZ170" s="152">
        <f t="shared" si="235"/>
        <v>0</v>
      </c>
      <c r="CA170" s="96">
        <f t="shared" si="217"/>
        <v>0</v>
      </c>
      <c r="CB170" s="155" t="e">
        <f t="shared" si="220"/>
        <v>#N/A</v>
      </c>
    </row>
    <row r="171" spans="2:80" s="115" customFormat="1" ht="12.75" x14ac:dyDescent="0.2">
      <c r="B171" s="89">
        <v>167</v>
      </c>
      <c r="C171" s="106" t="str">
        <f t="shared" si="219"/>
        <v/>
      </c>
      <c r="N171" s="112" t="str">
        <f t="shared" si="203"/>
        <v/>
      </c>
      <c r="Y171" s="113">
        <v>167</v>
      </c>
      <c r="Z171" s="102">
        <f t="shared" si="221"/>
        <v>104</v>
      </c>
      <c r="AA171" s="113">
        <f t="shared" si="252"/>
        <v>19.100000000000001</v>
      </c>
      <c r="AB171" s="114">
        <f t="shared" si="236"/>
        <v>18.159572809253756</v>
      </c>
      <c r="AC171" s="114">
        <f t="shared" si="236"/>
        <v>20.386581036900093</v>
      </c>
      <c r="AD171" s="114">
        <f t="shared" si="236"/>
        <v>17.046068695430588</v>
      </c>
      <c r="AE171" s="114">
        <f t="shared" si="236"/>
        <v>21.500085150723262</v>
      </c>
      <c r="AF171" s="114">
        <f t="shared" si="236"/>
        <v>15.932564581607419</v>
      </c>
      <c r="AG171" s="114">
        <f t="shared" si="236"/>
        <v>22.61358926454643</v>
      </c>
      <c r="AH171" s="114">
        <f t="shared" si="236"/>
        <v>19.273076923076925</v>
      </c>
      <c r="AI171" s="96">
        <f t="shared" si="237"/>
        <v>0.10000000000000142</v>
      </c>
      <c r="AJ171" s="103">
        <f t="shared" si="222"/>
        <v>1.1388349514563103</v>
      </c>
      <c r="AK171" s="103">
        <f t="shared" si="223"/>
        <v>3.7239902912621345</v>
      </c>
      <c r="AL171" s="103">
        <f t="shared" si="224"/>
        <v>2.8622718446601931</v>
      </c>
      <c r="AM171" s="103">
        <f t="shared" si="225"/>
        <v>2.0005533980582517</v>
      </c>
      <c r="AN171" s="103">
        <f t="shared" si="226"/>
        <v>22.302377893950709</v>
      </c>
      <c r="AO171" s="103">
        <f t="shared" si="227"/>
        <v>16.243775952203141</v>
      </c>
      <c r="AQ171" s="97"/>
      <c r="AR171" s="143">
        <f t="shared" si="228"/>
        <v>0</v>
      </c>
      <c r="AS171" s="96">
        <f t="shared" si="229"/>
        <v>19.100000000000001</v>
      </c>
      <c r="AT171" s="144">
        <f t="shared" si="238"/>
        <v>0.10000000000000142</v>
      </c>
      <c r="AU171" s="143">
        <f t="shared" si="239"/>
        <v>0</v>
      </c>
      <c r="AV171" s="96" t="str">
        <f t="shared" si="240"/>
        <v/>
      </c>
      <c r="AW171" s="96" t="e">
        <f t="shared" si="204"/>
        <v>#N/A</v>
      </c>
      <c r="AX171" s="144" t="e">
        <f t="shared" si="241"/>
        <v>#N/A</v>
      </c>
      <c r="AY171" s="160">
        <f t="shared" si="230"/>
        <v>0</v>
      </c>
      <c r="AZ171" s="96" t="str">
        <f t="shared" si="212"/>
        <v/>
      </c>
      <c r="BA171" s="143">
        <f t="shared" si="242"/>
        <v>0</v>
      </c>
      <c r="BB171" s="96" t="str">
        <f t="shared" si="213"/>
        <v/>
      </c>
      <c r="BC171" s="96" t="e">
        <f t="shared" si="243"/>
        <v>#N/A</v>
      </c>
      <c r="BD171" s="96" t="e">
        <f t="shared" si="244"/>
        <v>#N/A</v>
      </c>
      <c r="BE171" s="143">
        <f t="shared" si="245"/>
        <v>0</v>
      </c>
      <c r="BF171" s="96">
        <f t="shared" si="210"/>
        <v>0</v>
      </c>
      <c r="BG171" s="148" t="e">
        <f t="shared" si="246"/>
        <v>#N/A</v>
      </c>
      <c r="BH171" s="143">
        <f t="shared" si="247"/>
        <v>0</v>
      </c>
      <c r="BI171" s="96">
        <f t="shared" si="211"/>
        <v>0</v>
      </c>
      <c r="BJ171" s="148" t="e">
        <f t="shared" si="248"/>
        <v>#N/A</v>
      </c>
      <c r="BK171" s="143">
        <f t="shared" si="249"/>
        <v>0</v>
      </c>
      <c r="BL171" s="96">
        <f t="shared" si="214"/>
        <v>0</v>
      </c>
      <c r="BM171" s="148" t="e">
        <f t="shared" si="250"/>
        <v>#N/A</v>
      </c>
      <c r="BN171" s="143">
        <f t="shared" si="251"/>
        <v>0</v>
      </c>
      <c r="BO171" s="96">
        <f t="shared" si="215"/>
        <v>0</v>
      </c>
      <c r="BP171" s="148" t="e">
        <f>IF(SUM(BO171:BO184)&gt;0,#REF!,#N/A)</f>
        <v>#N/A</v>
      </c>
      <c r="BQ171" s="143">
        <f t="shared" si="231"/>
        <v>0</v>
      </c>
      <c r="BR171" s="96">
        <f t="shared" si="206"/>
        <v>0</v>
      </c>
      <c r="BS171" s="144" t="e">
        <f t="shared" si="207"/>
        <v>#N/A</v>
      </c>
      <c r="BT171" s="143">
        <f t="shared" si="232"/>
        <v>0</v>
      </c>
      <c r="BU171" s="96">
        <f t="shared" si="208"/>
        <v>0</v>
      </c>
      <c r="BV171" s="144" t="e">
        <f t="shared" si="253"/>
        <v>#N/A</v>
      </c>
      <c r="BW171" s="152">
        <f t="shared" si="233"/>
        <v>0</v>
      </c>
      <c r="BX171" s="96">
        <f t="shared" si="216"/>
        <v>0</v>
      </c>
      <c r="BY171" s="154" t="e">
        <f t="shared" si="234"/>
        <v>#N/A</v>
      </c>
      <c r="BZ171" s="152">
        <f t="shared" si="235"/>
        <v>0</v>
      </c>
      <c r="CA171" s="96">
        <f t="shared" si="217"/>
        <v>0</v>
      </c>
      <c r="CB171" s="155" t="e">
        <f t="shared" si="220"/>
        <v>#N/A</v>
      </c>
    </row>
    <row r="172" spans="2:80" s="115" customFormat="1" ht="12.75" x14ac:dyDescent="0.2">
      <c r="B172" s="94">
        <v>168</v>
      </c>
      <c r="C172" s="106" t="str">
        <f t="shared" si="219"/>
        <v/>
      </c>
      <c r="N172" s="112" t="str">
        <f t="shared" si="203"/>
        <v/>
      </c>
      <c r="Y172" s="113">
        <v>168</v>
      </c>
      <c r="Z172" s="102">
        <f t="shared" si="221"/>
        <v>104</v>
      </c>
      <c r="AA172" s="113">
        <f t="shared" si="252"/>
        <v>19.100000000000001</v>
      </c>
      <c r="AB172" s="114">
        <f t="shared" si="236"/>
        <v>18.159572809253756</v>
      </c>
      <c r="AC172" s="114">
        <f t="shared" si="236"/>
        <v>20.386581036900093</v>
      </c>
      <c r="AD172" s="114">
        <f t="shared" si="236"/>
        <v>17.046068695430588</v>
      </c>
      <c r="AE172" s="114">
        <f t="shared" si="236"/>
        <v>21.500085150723262</v>
      </c>
      <c r="AF172" s="114">
        <f t="shared" si="236"/>
        <v>15.932564581607419</v>
      </c>
      <c r="AG172" s="114">
        <f t="shared" si="236"/>
        <v>22.61358926454643</v>
      </c>
      <c r="AH172" s="114">
        <f t="shared" si="236"/>
        <v>19.273076923076925</v>
      </c>
      <c r="AI172" s="96">
        <f t="shared" si="237"/>
        <v>0.10000000000000142</v>
      </c>
      <c r="AJ172" s="103">
        <f t="shared" si="222"/>
        <v>1.1388349514563103</v>
      </c>
      <c r="AK172" s="103">
        <f t="shared" si="223"/>
        <v>3.7239902912621345</v>
      </c>
      <c r="AL172" s="103">
        <f t="shared" si="224"/>
        <v>2.8622718446601931</v>
      </c>
      <c r="AM172" s="103">
        <f t="shared" si="225"/>
        <v>2.0005533980582517</v>
      </c>
      <c r="AN172" s="103">
        <f t="shared" si="226"/>
        <v>22.302377893950709</v>
      </c>
      <c r="AO172" s="103">
        <f t="shared" si="227"/>
        <v>16.243775952203141</v>
      </c>
      <c r="AQ172" s="97"/>
      <c r="AR172" s="143">
        <f t="shared" si="228"/>
        <v>0</v>
      </c>
      <c r="AS172" s="96">
        <f t="shared" si="229"/>
        <v>19.100000000000001</v>
      </c>
      <c r="AT172" s="144">
        <f t="shared" si="238"/>
        <v>0.10000000000000142</v>
      </c>
      <c r="AU172" s="143">
        <f t="shared" si="239"/>
        <v>0</v>
      </c>
      <c r="AV172" s="96" t="str">
        <f t="shared" si="240"/>
        <v/>
      </c>
      <c r="AW172" s="96" t="e">
        <f t="shared" si="204"/>
        <v>#N/A</v>
      </c>
      <c r="AX172" s="144" t="e">
        <f t="shared" si="241"/>
        <v>#N/A</v>
      </c>
      <c r="AY172" s="160">
        <f t="shared" si="230"/>
        <v>0</v>
      </c>
      <c r="AZ172" s="96" t="str">
        <f t="shared" si="212"/>
        <v/>
      </c>
      <c r="BA172" s="143">
        <f t="shared" si="242"/>
        <v>0</v>
      </c>
      <c r="BB172" s="96" t="str">
        <f t="shared" si="213"/>
        <v/>
      </c>
      <c r="BC172" s="96" t="e">
        <f t="shared" si="243"/>
        <v>#N/A</v>
      </c>
      <c r="BD172" s="96" t="e">
        <f t="shared" si="244"/>
        <v>#N/A</v>
      </c>
      <c r="BE172" s="143">
        <f t="shared" si="245"/>
        <v>0</v>
      </c>
      <c r="BF172" s="96">
        <f t="shared" si="210"/>
        <v>0</v>
      </c>
      <c r="BG172" s="148" t="e">
        <f t="shared" si="246"/>
        <v>#N/A</v>
      </c>
      <c r="BH172" s="143">
        <f t="shared" si="247"/>
        <v>0</v>
      </c>
      <c r="BI172" s="96">
        <f t="shared" si="211"/>
        <v>0</v>
      </c>
      <c r="BJ172" s="148" t="e">
        <f t="shared" si="248"/>
        <v>#N/A</v>
      </c>
      <c r="BK172" s="143">
        <f t="shared" si="249"/>
        <v>0</v>
      </c>
      <c r="BL172" s="96">
        <f t="shared" si="214"/>
        <v>0</v>
      </c>
      <c r="BM172" s="148" t="e">
        <f t="shared" si="250"/>
        <v>#N/A</v>
      </c>
      <c r="BN172" s="143">
        <f t="shared" si="251"/>
        <v>0</v>
      </c>
      <c r="BO172" s="96">
        <f t="shared" si="215"/>
        <v>0</v>
      </c>
      <c r="BP172" s="148" t="e">
        <f>IF(SUM(BO172:BO185)&gt;0,#REF!,#N/A)</f>
        <v>#N/A</v>
      </c>
      <c r="BQ172" s="143">
        <f t="shared" si="231"/>
        <v>0</v>
      </c>
      <c r="BR172" s="96">
        <f t="shared" si="206"/>
        <v>0</v>
      </c>
      <c r="BS172" s="144" t="e">
        <f t="shared" si="207"/>
        <v>#N/A</v>
      </c>
      <c r="BT172" s="143">
        <f t="shared" si="232"/>
        <v>0</v>
      </c>
      <c r="BU172" s="96">
        <f t="shared" si="208"/>
        <v>0</v>
      </c>
      <c r="BV172" s="144" t="e">
        <f t="shared" si="253"/>
        <v>#N/A</v>
      </c>
      <c r="BW172" s="152">
        <f t="shared" si="233"/>
        <v>0</v>
      </c>
      <c r="BX172" s="96">
        <f t="shared" si="216"/>
        <v>0</v>
      </c>
      <c r="BY172" s="154" t="e">
        <f t="shared" si="234"/>
        <v>#N/A</v>
      </c>
      <c r="BZ172" s="152">
        <f t="shared" si="235"/>
        <v>0</v>
      </c>
      <c r="CA172" s="96">
        <f t="shared" si="217"/>
        <v>0</v>
      </c>
      <c r="CB172" s="155" t="e">
        <f t="shared" si="220"/>
        <v>#N/A</v>
      </c>
    </row>
    <row r="173" spans="2:80" s="115" customFormat="1" ht="12.75" x14ac:dyDescent="0.2">
      <c r="B173" s="89">
        <v>169</v>
      </c>
      <c r="C173" s="106" t="str">
        <f t="shared" si="219"/>
        <v/>
      </c>
      <c r="N173" s="112" t="str">
        <f t="shared" si="203"/>
        <v/>
      </c>
      <c r="Y173" s="113">
        <v>169</v>
      </c>
      <c r="Z173" s="102">
        <f t="shared" si="221"/>
        <v>104</v>
      </c>
      <c r="AA173" s="113">
        <f t="shared" si="252"/>
        <v>19.100000000000001</v>
      </c>
      <c r="AB173" s="114">
        <f t="shared" si="236"/>
        <v>18.159572809253756</v>
      </c>
      <c r="AC173" s="114">
        <f t="shared" si="236"/>
        <v>20.386581036900093</v>
      </c>
      <c r="AD173" s="114">
        <f t="shared" si="236"/>
        <v>17.046068695430588</v>
      </c>
      <c r="AE173" s="114">
        <f t="shared" si="236"/>
        <v>21.500085150723262</v>
      </c>
      <c r="AF173" s="114">
        <f t="shared" si="236"/>
        <v>15.932564581607419</v>
      </c>
      <c r="AG173" s="114">
        <f t="shared" si="236"/>
        <v>22.61358926454643</v>
      </c>
      <c r="AH173" s="114">
        <f t="shared" si="236"/>
        <v>19.273076923076925</v>
      </c>
      <c r="AI173" s="96">
        <f t="shared" si="237"/>
        <v>0.10000000000000142</v>
      </c>
      <c r="AJ173" s="103">
        <f t="shared" si="222"/>
        <v>1.1388349514563103</v>
      </c>
      <c r="AK173" s="103">
        <f t="shared" si="223"/>
        <v>3.7239902912621345</v>
      </c>
      <c r="AL173" s="103">
        <f t="shared" si="224"/>
        <v>2.8622718446601931</v>
      </c>
      <c r="AM173" s="103">
        <f t="shared" si="225"/>
        <v>2.0005533980582517</v>
      </c>
      <c r="AN173" s="103">
        <f t="shared" si="226"/>
        <v>22.302377893950709</v>
      </c>
      <c r="AO173" s="103">
        <f t="shared" si="227"/>
        <v>16.243775952203141</v>
      </c>
      <c r="AQ173" s="97"/>
      <c r="AR173" s="143">
        <f t="shared" si="228"/>
        <v>0</v>
      </c>
      <c r="AS173" s="96">
        <f t="shared" si="229"/>
        <v>19.100000000000001</v>
      </c>
      <c r="AT173" s="144">
        <f t="shared" si="238"/>
        <v>0.10000000000000142</v>
      </c>
      <c r="AU173" s="143">
        <f t="shared" si="239"/>
        <v>0</v>
      </c>
      <c r="AV173" s="96" t="str">
        <f t="shared" si="240"/>
        <v/>
      </c>
      <c r="AW173" s="96" t="e">
        <f t="shared" si="204"/>
        <v>#N/A</v>
      </c>
      <c r="AX173" s="144" t="e">
        <f t="shared" si="241"/>
        <v>#N/A</v>
      </c>
      <c r="AY173" s="160">
        <f t="shared" si="230"/>
        <v>0</v>
      </c>
      <c r="AZ173" s="96" t="str">
        <f t="shared" si="212"/>
        <v/>
      </c>
      <c r="BA173" s="143">
        <f t="shared" si="242"/>
        <v>0</v>
      </c>
      <c r="BB173" s="96" t="str">
        <f t="shared" si="213"/>
        <v/>
      </c>
      <c r="BC173" s="96" t="e">
        <f t="shared" si="243"/>
        <v>#N/A</v>
      </c>
      <c r="BD173" s="96" t="e">
        <f t="shared" si="244"/>
        <v>#N/A</v>
      </c>
      <c r="BE173" s="143">
        <f t="shared" si="245"/>
        <v>0</v>
      </c>
      <c r="BF173" s="96">
        <f t="shared" si="210"/>
        <v>0</v>
      </c>
      <c r="BG173" s="148" t="e">
        <f t="shared" si="246"/>
        <v>#N/A</v>
      </c>
      <c r="BH173" s="143">
        <f t="shared" si="247"/>
        <v>0</v>
      </c>
      <c r="BI173" s="96">
        <f t="shared" si="211"/>
        <v>0</v>
      </c>
      <c r="BJ173" s="148" t="e">
        <f t="shared" si="248"/>
        <v>#N/A</v>
      </c>
      <c r="BK173" s="143">
        <f t="shared" si="249"/>
        <v>0</v>
      </c>
      <c r="BL173" s="96">
        <f t="shared" si="214"/>
        <v>0</v>
      </c>
      <c r="BM173" s="148" t="e">
        <f t="shared" si="250"/>
        <v>#N/A</v>
      </c>
      <c r="BN173" s="143">
        <f t="shared" si="251"/>
        <v>0</v>
      </c>
      <c r="BO173" s="96">
        <f t="shared" si="215"/>
        <v>0</v>
      </c>
      <c r="BP173" s="148" t="e">
        <f>IF(SUM(BO173:BO186)&gt;0,#REF!,#N/A)</f>
        <v>#N/A</v>
      </c>
      <c r="BQ173" s="143">
        <f t="shared" si="231"/>
        <v>0</v>
      </c>
      <c r="BR173" s="96">
        <f t="shared" si="206"/>
        <v>0</v>
      </c>
      <c r="BS173" s="144" t="e">
        <f t="shared" si="207"/>
        <v>#N/A</v>
      </c>
      <c r="BT173" s="143">
        <f t="shared" si="232"/>
        <v>0</v>
      </c>
      <c r="BU173" s="96">
        <f t="shared" si="208"/>
        <v>0</v>
      </c>
      <c r="BV173" s="144" t="e">
        <f t="shared" si="253"/>
        <v>#N/A</v>
      </c>
      <c r="BW173" s="152">
        <f t="shared" si="233"/>
        <v>0</v>
      </c>
      <c r="BX173" s="96">
        <f t="shared" si="216"/>
        <v>0</v>
      </c>
      <c r="BY173" s="154" t="e">
        <f t="shared" si="234"/>
        <v>#N/A</v>
      </c>
      <c r="BZ173" s="152">
        <f t="shared" si="235"/>
        <v>0</v>
      </c>
      <c r="CA173" s="96">
        <f t="shared" si="217"/>
        <v>0</v>
      </c>
      <c r="CB173" s="155" t="e">
        <f t="shared" si="220"/>
        <v>#N/A</v>
      </c>
    </row>
    <row r="174" spans="2:80" s="115" customFormat="1" ht="12.75" x14ac:dyDescent="0.2">
      <c r="B174" s="94">
        <v>170</v>
      </c>
      <c r="C174" s="106" t="str">
        <f t="shared" si="219"/>
        <v/>
      </c>
      <c r="N174" s="112" t="str">
        <f t="shared" si="203"/>
        <v/>
      </c>
      <c r="Y174" s="113">
        <v>170</v>
      </c>
      <c r="Z174" s="102">
        <f t="shared" si="221"/>
        <v>104</v>
      </c>
      <c r="AA174" s="113">
        <f t="shared" si="252"/>
        <v>19.100000000000001</v>
      </c>
      <c r="AB174" s="114">
        <f t="shared" si="236"/>
        <v>18.159572809253756</v>
      </c>
      <c r="AC174" s="114">
        <f t="shared" si="236"/>
        <v>20.386581036900093</v>
      </c>
      <c r="AD174" s="114">
        <f t="shared" si="236"/>
        <v>17.046068695430588</v>
      </c>
      <c r="AE174" s="114">
        <f t="shared" si="236"/>
        <v>21.500085150723262</v>
      </c>
      <c r="AF174" s="114">
        <f t="shared" si="236"/>
        <v>15.932564581607419</v>
      </c>
      <c r="AG174" s="114">
        <f t="shared" si="236"/>
        <v>22.61358926454643</v>
      </c>
      <c r="AH174" s="114">
        <f t="shared" si="236"/>
        <v>19.273076923076925</v>
      </c>
      <c r="AI174" s="96">
        <f t="shared" si="237"/>
        <v>0.10000000000000142</v>
      </c>
      <c r="AJ174" s="103">
        <f t="shared" si="222"/>
        <v>1.1388349514563103</v>
      </c>
      <c r="AK174" s="103">
        <f t="shared" si="223"/>
        <v>3.7239902912621345</v>
      </c>
      <c r="AL174" s="103">
        <f t="shared" si="224"/>
        <v>2.8622718446601931</v>
      </c>
      <c r="AM174" s="103">
        <f t="shared" si="225"/>
        <v>2.0005533980582517</v>
      </c>
      <c r="AN174" s="103">
        <f t="shared" si="226"/>
        <v>22.302377893950709</v>
      </c>
      <c r="AO174" s="103">
        <f t="shared" si="227"/>
        <v>16.243775952203141</v>
      </c>
      <c r="AQ174" s="97"/>
      <c r="AR174" s="143">
        <f t="shared" si="228"/>
        <v>0</v>
      </c>
      <c r="AS174" s="96">
        <f t="shared" si="229"/>
        <v>19.100000000000001</v>
      </c>
      <c r="AT174" s="144">
        <f t="shared" si="238"/>
        <v>0.10000000000000142</v>
      </c>
      <c r="AU174" s="143">
        <f t="shared" si="239"/>
        <v>0</v>
      </c>
      <c r="AV174" s="96" t="str">
        <f t="shared" si="240"/>
        <v/>
      </c>
      <c r="AW174" s="96" t="e">
        <f t="shared" si="204"/>
        <v>#N/A</v>
      </c>
      <c r="AX174" s="144" t="e">
        <f t="shared" si="241"/>
        <v>#N/A</v>
      </c>
      <c r="AY174" s="160">
        <f t="shared" si="230"/>
        <v>0</v>
      </c>
      <c r="AZ174" s="96" t="str">
        <f t="shared" si="212"/>
        <v/>
      </c>
      <c r="BA174" s="143">
        <f t="shared" si="242"/>
        <v>0</v>
      </c>
      <c r="BB174" s="96" t="str">
        <f t="shared" si="213"/>
        <v/>
      </c>
      <c r="BC174" s="96" t="e">
        <f t="shared" si="243"/>
        <v>#N/A</v>
      </c>
      <c r="BD174" s="96" t="e">
        <f t="shared" si="244"/>
        <v>#N/A</v>
      </c>
      <c r="BE174" s="143">
        <f t="shared" si="245"/>
        <v>0</v>
      </c>
      <c r="BF174" s="96">
        <f t="shared" si="210"/>
        <v>0</v>
      </c>
      <c r="BG174" s="148" t="e">
        <f t="shared" si="246"/>
        <v>#N/A</v>
      </c>
      <c r="BH174" s="143">
        <f t="shared" si="247"/>
        <v>0</v>
      </c>
      <c r="BI174" s="96">
        <f t="shared" si="211"/>
        <v>0</v>
      </c>
      <c r="BJ174" s="148" t="e">
        <f t="shared" si="248"/>
        <v>#N/A</v>
      </c>
      <c r="BK174" s="143">
        <f t="shared" si="249"/>
        <v>0</v>
      </c>
      <c r="BL174" s="96">
        <f t="shared" si="214"/>
        <v>0</v>
      </c>
      <c r="BM174" s="148" t="e">
        <f t="shared" si="250"/>
        <v>#N/A</v>
      </c>
      <c r="BN174" s="143">
        <f t="shared" si="251"/>
        <v>0</v>
      </c>
      <c r="BO174" s="96">
        <f t="shared" si="215"/>
        <v>0</v>
      </c>
      <c r="BP174" s="148" t="e">
        <f>IF(SUM(BO174:BO187)&gt;0,#REF!,#N/A)</f>
        <v>#N/A</v>
      </c>
      <c r="BQ174" s="143">
        <f t="shared" si="231"/>
        <v>0</v>
      </c>
      <c r="BR174" s="96">
        <f t="shared" si="206"/>
        <v>0</v>
      </c>
      <c r="BS174" s="144" t="e">
        <f t="shared" si="207"/>
        <v>#N/A</v>
      </c>
      <c r="BT174" s="143">
        <f t="shared" si="232"/>
        <v>0</v>
      </c>
      <c r="BU174" s="96">
        <f t="shared" si="208"/>
        <v>0</v>
      </c>
      <c r="BV174" s="144" t="e">
        <f t="shared" si="253"/>
        <v>#N/A</v>
      </c>
      <c r="BW174" s="152">
        <f t="shared" si="233"/>
        <v>0</v>
      </c>
      <c r="BX174" s="96">
        <f t="shared" si="216"/>
        <v>0</v>
      </c>
      <c r="BY174" s="154" t="e">
        <f t="shared" si="234"/>
        <v>#N/A</v>
      </c>
      <c r="BZ174" s="152">
        <f t="shared" si="235"/>
        <v>0</v>
      </c>
      <c r="CA174" s="96">
        <f t="shared" si="217"/>
        <v>0</v>
      </c>
      <c r="CB174" s="155" t="e">
        <f t="shared" si="220"/>
        <v>#N/A</v>
      </c>
    </row>
    <row r="175" spans="2:80" s="115" customFormat="1" ht="12.75" x14ac:dyDescent="0.2">
      <c r="B175" s="89">
        <v>171</v>
      </c>
      <c r="C175" s="106" t="str">
        <f t="shared" si="219"/>
        <v/>
      </c>
      <c r="N175" s="112" t="str">
        <f t="shared" si="203"/>
        <v/>
      </c>
      <c r="Y175" s="113">
        <v>171</v>
      </c>
      <c r="Z175" s="102">
        <f t="shared" si="221"/>
        <v>104</v>
      </c>
      <c r="AA175" s="113">
        <f t="shared" si="252"/>
        <v>19.100000000000001</v>
      </c>
      <c r="AB175" s="114">
        <f t="shared" si="236"/>
        <v>18.159572809253756</v>
      </c>
      <c r="AC175" s="114">
        <f t="shared" si="236"/>
        <v>20.386581036900093</v>
      </c>
      <c r="AD175" s="114">
        <f t="shared" si="236"/>
        <v>17.046068695430588</v>
      </c>
      <c r="AE175" s="114">
        <f t="shared" si="236"/>
        <v>21.500085150723262</v>
      </c>
      <c r="AF175" s="114">
        <f t="shared" si="236"/>
        <v>15.932564581607419</v>
      </c>
      <c r="AG175" s="114">
        <f t="shared" si="236"/>
        <v>22.61358926454643</v>
      </c>
      <c r="AH175" s="114">
        <f t="shared" si="236"/>
        <v>19.273076923076925</v>
      </c>
      <c r="AI175" s="96">
        <f t="shared" si="237"/>
        <v>0.10000000000000142</v>
      </c>
      <c r="AJ175" s="103">
        <f t="shared" si="222"/>
        <v>1.1388349514563103</v>
      </c>
      <c r="AK175" s="103">
        <f t="shared" si="223"/>
        <v>3.7239902912621345</v>
      </c>
      <c r="AL175" s="103">
        <f t="shared" si="224"/>
        <v>2.8622718446601931</v>
      </c>
      <c r="AM175" s="103">
        <f t="shared" si="225"/>
        <v>2.0005533980582517</v>
      </c>
      <c r="AN175" s="103">
        <f t="shared" si="226"/>
        <v>22.302377893950709</v>
      </c>
      <c r="AO175" s="103">
        <f t="shared" si="227"/>
        <v>16.243775952203141</v>
      </c>
      <c r="AQ175" s="97"/>
      <c r="AR175" s="143">
        <f t="shared" si="228"/>
        <v>0</v>
      </c>
      <c r="AS175" s="96">
        <f t="shared" si="229"/>
        <v>19.100000000000001</v>
      </c>
      <c r="AT175" s="144">
        <f t="shared" si="238"/>
        <v>0.10000000000000142</v>
      </c>
      <c r="AU175" s="143">
        <f t="shared" si="239"/>
        <v>0</v>
      </c>
      <c r="AV175" s="96" t="str">
        <f t="shared" si="240"/>
        <v/>
      </c>
      <c r="AW175" s="96" t="e">
        <f t="shared" si="204"/>
        <v>#N/A</v>
      </c>
      <c r="AX175" s="144" t="e">
        <f t="shared" si="241"/>
        <v>#N/A</v>
      </c>
      <c r="AY175" s="160">
        <f t="shared" si="230"/>
        <v>0</v>
      </c>
      <c r="AZ175" s="96" t="str">
        <f t="shared" si="212"/>
        <v/>
      </c>
      <c r="BA175" s="143">
        <f t="shared" si="242"/>
        <v>0</v>
      </c>
      <c r="BB175" s="96" t="str">
        <f t="shared" si="213"/>
        <v/>
      </c>
      <c r="BC175" s="96" t="e">
        <f t="shared" si="243"/>
        <v>#N/A</v>
      </c>
      <c r="BD175" s="96" t="e">
        <f t="shared" si="244"/>
        <v>#N/A</v>
      </c>
      <c r="BE175" s="143">
        <f t="shared" si="245"/>
        <v>0</v>
      </c>
      <c r="BF175" s="96">
        <f t="shared" si="210"/>
        <v>0</v>
      </c>
      <c r="BG175" s="148" t="e">
        <f t="shared" si="246"/>
        <v>#N/A</v>
      </c>
      <c r="BH175" s="143">
        <f t="shared" si="247"/>
        <v>0</v>
      </c>
      <c r="BI175" s="96">
        <f t="shared" si="211"/>
        <v>0</v>
      </c>
      <c r="BJ175" s="148" t="e">
        <f t="shared" si="248"/>
        <v>#N/A</v>
      </c>
      <c r="BK175" s="143">
        <f t="shared" si="249"/>
        <v>0</v>
      </c>
      <c r="BL175" s="96">
        <f t="shared" si="214"/>
        <v>0</v>
      </c>
      <c r="BM175" s="148" t="e">
        <f t="shared" si="250"/>
        <v>#N/A</v>
      </c>
      <c r="BN175" s="143">
        <f t="shared" si="251"/>
        <v>0</v>
      </c>
      <c r="BO175" s="96">
        <f t="shared" si="215"/>
        <v>0</v>
      </c>
      <c r="BP175" s="148" t="e">
        <f>IF(SUM(BO175:BO188)&gt;0,#REF!,#N/A)</f>
        <v>#N/A</v>
      </c>
      <c r="BQ175" s="143">
        <f t="shared" si="231"/>
        <v>0</v>
      </c>
      <c r="BR175" s="96">
        <f t="shared" si="206"/>
        <v>0</v>
      </c>
      <c r="BS175" s="144" t="e">
        <f t="shared" si="207"/>
        <v>#N/A</v>
      </c>
      <c r="BT175" s="143">
        <f t="shared" si="232"/>
        <v>0</v>
      </c>
      <c r="BU175" s="96">
        <f t="shared" si="208"/>
        <v>0</v>
      </c>
      <c r="BV175" s="144" t="e">
        <f t="shared" si="253"/>
        <v>#N/A</v>
      </c>
      <c r="BW175" s="152">
        <f t="shared" si="233"/>
        <v>0</v>
      </c>
      <c r="BX175" s="96">
        <f t="shared" si="216"/>
        <v>0</v>
      </c>
      <c r="BY175" s="154" t="e">
        <f t="shared" si="234"/>
        <v>#N/A</v>
      </c>
      <c r="BZ175" s="152">
        <f t="shared" si="235"/>
        <v>0</v>
      </c>
      <c r="CA175" s="96">
        <f t="shared" si="217"/>
        <v>0</v>
      </c>
      <c r="CB175" s="155" t="e">
        <f t="shared" si="220"/>
        <v>#N/A</v>
      </c>
    </row>
    <row r="176" spans="2:80" s="115" customFormat="1" ht="12.75" x14ac:dyDescent="0.2">
      <c r="B176" s="94">
        <v>172</v>
      </c>
      <c r="C176" s="106" t="str">
        <f t="shared" si="219"/>
        <v/>
      </c>
      <c r="N176" s="112" t="str">
        <f t="shared" si="203"/>
        <v/>
      </c>
      <c r="Y176" s="113">
        <v>172</v>
      </c>
      <c r="Z176" s="102">
        <f t="shared" si="221"/>
        <v>104</v>
      </c>
      <c r="AA176" s="113">
        <f t="shared" si="252"/>
        <v>19.100000000000001</v>
      </c>
      <c r="AB176" s="114">
        <f t="shared" si="236"/>
        <v>18.159572809253756</v>
      </c>
      <c r="AC176" s="114">
        <f t="shared" si="236"/>
        <v>20.386581036900093</v>
      </c>
      <c r="AD176" s="114">
        <f t="shared" si="236"/>
        <v>17.046068695430588</v>
      </c>
      <c r="AE176" s="114">
        <f t="shared" si="236"/>
        <v>21.500085150723262</v>
      </c>
      <c r="AF176" s="114">
        <f t="shared" si="236"/>
        <v>15.932564581607419</v>
      </c>
      <c r="AG176" s="114">
        <f t="shared" si="236"/>
        <v>22.61358926454643</v>
      </c>
      <c r="AH176" s="114">
        <f t="shared" si="236"/>
        <v>19.273076923076925</v>
      </c>
      <c r="AI176" s="96">
        <f t="shared" si="237"/>
        <v>0.10000000000000142</v>
      </c>
      <c r="AJ176" s="103">
        <f t="shared" si="222"/>
        <v>1.1388349514563103</v>
      </c>
      <c r="AK176" s="103">
        <f t="shared" si="223"/>
        <v>3.7239902912621345</v>
      </c>
      <c r="AL176" s="103">
        <f t="shared" si="224"/>
        <v>2.8622718446601931</v>
      </c>
      <c r="AM176" s="103">
        <f t="shared" si="225"/>
        <v>2.0005533980582517</v>
      </c>
      <c r="AN176" s="103">
        <f t="shared" si="226"/>
        <v>22.302377893950709</v>
      </c>
      <c r="AO176" s="103">
        <f t="shared" si="227"/>
        <v>16.243775952203141</v>
      </c>
      <c r="AQ176" s="97"/>
      <c r="AR176" s="143">
        <f t="shared" si="228"/>
        <v>0</v>
      </c>
      <c r="AS176" s="96">
        <f t="shared" si="229"/>
        <v>19.100000000000001</v>
      </c>
      <c r="AT176" s="144">
        <f t="shared" si="238"/>
        <v>0.10000000000000142</v>
      </c>
      <c r="AU176" s="143">
        <f t="shared" si="239"/>
        <v>0</v>
      </c>
      <c r="AV176" s="96" t="str">
        <f t="shared" si="240"/>
        <v/>
      </c>
      <c r="AW176" s="96" t="e">
        <f t="shared" si="204"/>
        <v>#N/A</v>
      </c>
      <c r="AX176" s="144" t="e">
        <f t="shared" si="241"/>
        <v>#N/A</v>
      </c>
      <c r="AY176" s="160">
        <f t="shared" si="230"/>
        <v>0</v>
      </c>
      <c r="AZ176" s="96" t="str">
        <f t="shared" si="212"/>
        <v/>
      </c>
      <c r="BA176" s="143">
        <f t="shared" si="242"/>
        <v>0</v>
      </c>
      <c r="BB176" s="96" t="str">
        <f t="shared" si="213"/>
        <v/>
      </c>
      <c r="BC176" s="96" t="e">
        <f t="shared" si="243"/>
        <v>#N/A</v>
      </c>
      <c r="BD176" s="96" t="e">
        <f t="shared" si="244"/>
        <v>#N/A</v>
      </c>
      <c r="BE176" s="143">
        <f t="shared" si="245"/>
        <v>0</v>
      </c>
      <c r="BF176" s="96">
        <f t="shared" si="210"/>
        <v>0</v>
      </c>
      <c r="BG176" s="148" t="e">
        <f t="shared" si="246"/>
        <v>#N/A</v>
      </c>
      <c r="BH176" s="143">
        <f t="shared" si="247"/>
        <v>0</v>
      </c>
      <c r="BI176" s="96">
        <f t="shared" si="211"/>
        <v>0</v>
      </c>
      <c r="BJ176" s="148" t="e">
        <f t="shared" si="248"/>
        <v>#N/A</v>
      </c>
      <c r="BK176" s="143">
        <f t="shared" si="249"/>
        <v>0</v>
      </c>
      <c r="BL176" s="96">
        <f t="shared" si="214"/>
        <v>0</v>
      </c>
      <c r="BM176" s="148" t="e">
        <f t="shared" si="250"/>
        <v>#N/A</v>
      </c>
      <c r="BN176" s="143">
        <f t="shared" si="251"/>
        <v>0</v>
      </c>
      <c r="BO176" s="96">
        <f t="shared" si="215"/>
        <v>0</v>
      </c>
      <c r="BP176" s="148" t="e">
        <f>IF(SUM(BO176:BO189)&gt;0,#REF!,#N/A)</f>
        <v>#N/A</v>
      </c>
      <c r="BQ176" s="143">
        <f t="shared" si="231"/>
        <v>0</v>
      </c>
      <c r="BR176" s="96">
        <f t="shared" si="206"/>
        <v>0</v>
      </c>
      <c r="BS176" s="144" t="e">
        <f t="shared" si="207"/>
        <v>#N/A</v>
      </c>
      <c r="BT176" s="143">
        <f t="shared" si="232"/>
        <v>0</v>
      </c>
      <c r="BU176" s="96">
        <f t="shared" si="208"/>
        <v>0</v>
      </c>
      <c r="BV176" s="144" t="e">
        <f t="shared" si="253"/>
        <v>#N/A</v>
      </c>
      <c r="BW176" s="152">
        <f t="shared" si="233"/>
        <v>0</v>
      </c>
      <c r="BX176" s="96">
        <f t="shared" si="216"/>
        <v>0</v>
      </c>
      <c r="BY176" s="154" t="e">
        <f t="shared" si="234"/>
        <v>#N/A</v>
      </c>
      <c r="BZ176" s="152">
        <f t="shared" si="235"/>
        <v>0</v>
      </c>
      <c r="CA176" s="96">
        <f t="shared" si="217"/>
        <v>0</v>
      </c>
      <c r="CB176" s="155" t="e">
        <f t="shared" si="220"/>
        <v>#N/A</v>
      </c>
    </row>
    <row r="177" spans="2:80" s="115" customFormat="1" ht="12.75" x14ac:dyDescent="0.2">
      <c r="B177" s="89">
        <v>173</v>
      </c>
      <c r="C177" s="106" t="str">
        <f t="shared" si="219"/>
        <v/>
      </c>
      <c r="N177" s="112" t="str">
        <f t="shared" si="203"/>
        <v/>
      </c>
      <c r="Y177" s="113">
        <v>173</v>
      </c>
      <c r="Z177" s="102">
        <f t="shared" si="221"/>
        <v>104</v>
      </c>
      <c r="AA177" s="113">
        <f t="shared" si="252"/>
        <v>19.100000000000001</v>
      </c>
      <c r="AB177" s="114">
        <f t="shared" si="236"/>
        <v>18.159572809253756</v>
      </c>
      <c r="AC177" s="114">
        <f t="shared" si="236"/>
        <v>20.386581036900093</v>
      </c>
      <c r="AD177" s="114">
        <f t="shared" si="236"/>
        <v>17.046068695430588</v>
      </c>
      <c r="AE177" s="114">
        <f t="shared" si="236"/>
        <v>21.500085150723262</v>
      </c>
      <c r="AF177" s="114">
        <f t="shared" si="236"/>
        <v>15.932564581607419</v>
      </c>
      <c r="AG177" s="114">
        <f t="shared" si="236"/>
        <v>22.61358926454643</v>
      </c>
      <c r="AH177" s="114">
        <f t="shared" si="236"/>
        <v>19.273076923076925</v>
      </c>
      <c r="AI177" s="96">
        <f t="shared" si="237"/>
        <v>0.10000000000000142</v>
      </c>
      <c r="AJ177" s="103">
        <f t="shared" si="222"/>
        <v>1.1388349514563103</v>
      </c>
      <c r="AK177" s="103">
        <f t="shared" si="223"/>
        <v>3.7239902912621345</v>
      </c>
      <c r="AL177" s="103">
        <f t="shared" si="224"/>
        <v>2.8622718446601931</v>
      </c>
      <c r="AM177" s="103">
        <f t="shared" si="225"/>
        <v>2.0005533980582517</v>
      </c>
      <c r="AN177" s="103">
        <f t="shared" si="226"/>
        <v>22.302377893950709</v>
      </c>
      <c r="AO177" s="103">
        <f t="shared" si="227"/>
        <v>16.243775952203141</v>
      </c>
      <c r="AQ177" s="97"/>
      <c r="AR177" s="143">
        <f t="shared" si="228"/>
        <v>0</v>
      </c>
      <c r="AS177" s="96">
        <f t="shared" si="229"/>
        <v>19.100000000000001</v>
      </c>
      <c r="AT177" s="144">
        <f t="shared" si="238"/>
        <v>0.10000000000000142</v>
      </c>
      <c r="AU177" s="143">
        <f t="shared" si="239"/>
        <v>0</v>
      </c>
      <c r="AV177" s="96" t="str">
        <f t="shared" si="240"/>
        <v/>
      </c>
      <c r="AW177" s="96" t="e">
        <f t="shared" si="204"/>
        <v>#N/A</v>
      </c>
      <c r="AX177" s="144" t="e">
        <f t="shared" si="241"/>
        <v>#N/A</v>
      </c>
      <c r="AY177" s="160">
        <f t="shared" si="230"/>
        <v>0</v>
      </c>
      <c r="AZ177" s="96" t="str">
        <f t="shared" si="212"/>
        <v/>
      </c>
      <c r="BA177" s="143">
        <f t="shared" si="242"/>
        <v>0</v>
      </c>
      <c r="BB177" s="96" t="str">
        <f t="shared" si="213"/>
        <v/>
      </c>
      <c r="BC177" s="96" t="e">
        <f t="shared" si="243"/>
        <v>#N/A</v>
      </c>
      <c r="BD177" s="96" t="e">
        <f t="shared" si="244"/>
        <v>#N/A</v>
      </c>
      <c r="BE177" s="143">
        <f t="shared" si="245"/>
        <v>0</v>
      </c>
      <c r="BF177" s="96">
        <f t="shared" si="210"/>
        <v>0</v>
      </c>
      <c r="BG177" s="148" t="e">
        <f t="shared" si="246"/>
        <v>#N/A</v>
      </c>
      <c r="BH177" s="143">
        <f t="shared" si="247"/>
        <v>0</v>
      </c>
      <c r="BI177" s="96">
        <f t="shared" si="211"/>
        <v>0</v>
      </c>
      <c r="BJ177" s="148" t="e">
        <f t="shared" si="248"/>
        <v>#N/A</v>
      </c>
      <c r="BK177" s="143">
        <f t="shared" si="249"/>
        <v>0</v>
      </c>
      <c r="BL177" s="96">
        <f t="shared" si="214"/>
        <v>0</v>
      </c>
      <c r="BM177" s="148" t="e">
        <f t="shared" si="250"/>
        <v>#N/A</v>
      </c>
      <c r="BN177" s="143">
        <f t="shared" si="251"/>
        <v>0</v>
      </c>
      <c r="BO177" s="96">
        <f t="shared" si="215"/>
        <v>0</v>
      </c>
      <c r="BP177" s="148" t="e">
        <f>IF(SUM(BO177:BO190)&gt;0,#REF!,#N/A)</f>
        <v>#N/A</v>
      </c>
      <c r="BQ177" s="143">
        <f t="shared" si="231"/>
        <v>0</v>
      </c>
      <c r="BR177" s="96">
        <f t="shared" si="206"/>
        <v>0</v>
      </c>
      <c r="BS177" s="144" t="e">
        <f t="shared" si="207"/>
        <v>#N/A</v>
      </c>
      <c r="BT177" s="143">
        <f t="shared" si="232"/>
        <v>0</v>
      </c>
      <c r="BU177" s="96">
        <f t="shared" si="208"/>
        <v>0</v>
      </c>
      <c r="BV177" s="144" t="e">
        <f t="shared" si="253"/>
        <v>#N/A</v>
      </c>
      <c r="BW177" s="152">
        <f t="shared" si="233"/>
        <v>0</v>
      </c>
      <c r="BX177" s="96">
        <f t="shared" si="216"/>
        <v>0</v>
      </c>
      <c r="BY177" s="154" t="e">
        <f t="shared" si="234"/>
        <v>#N/A</v>
      </c>
      <c r="BZ177" s="152">
        <f t="shared" si="235"/>
        <v>0</v>
      </c>
      <c r="CA177" s="96">
        <f t="shared" si="217"/>
        <v>0</v>
      </c>
      <c r="CB177" s="155" t="e">
        <f t="shared" si="220"/>
        <v>#N/A</v>
      </c>
    </row>
    <row r="178" spans="2:80" s="115" customFormat="1" ht="12.75" x14ac:dyDescent="0.2">
      <c r="B178" s="94">
        <v>174</v>
      </c>
      <c r="C178" s="106" t="str">
        <f t="shared" si="219"/>
        <v/>
      </c>
      <c r="N178" s="112" t="str">
        <f t="shared" si="203"/>
        <v/>
      </c>
      <c r="Y178" s="113">
        <v>174</v>
      </c>
      <c r="Z178" s="102">
        <f t="shared" si="221"/>
        <v>104</v>
      </c>
      <c r="AA178" s="113">
        <f t="shared" si="252"/>
        <v>19.100000000000001</v>
      </c>
      <c r="AB178" s="114">
        <f t="shared" si="236"/>
        <v>18.159572809253756</v>
      </c>
      <c r="AC178" s="114">
        <f t="shared" si="236"/>
        <v>20.386581036900093</v>
      </c>
      <c r="AD178" s="114">
        <f t="shared" si="236"/>
        <v>17.046068695430588</v>
      </c>
      <c r="AE178" s="114">
        <f t="shared" si="236"/>
        <v>21.500085150723262</v>
      </c>
      <c r="AF178" s="114">
        <f t="shared" si="236"/>
        <v>15.932564581607419</v>
      </c>
      <c r="AG178" s="114">
        <f t="shared" si="236"/>
        <v>22.61358926454643</v>
      </c>
      <c r="AH178" s="114">
        <f t="shared" si="236"/>
        <v>19.273076923076925</v>
      </c>
      <c r="AI178" s="96">
        <f t="shared" si="237"/>
        <v>0.10000000000000142</v>
      </c>
      <c r="AJ178" s="103">
        <f t="shared" si="222"/>
        <v>1.1388349514563103</v>
      </c>
      <c r="AK178" s="103">
        <f t="shared" si="223"/>
        <v>3.7239902912621345</v>
      </c>
      <c r="AL178" s="103">
        <f t="shared" si="224"/>
        <v>2.8622718446601931</v>
      </c>
      <c r="AM178" s="103">
        <f t="shared" si="225"/>
        <v>2.0005533980582517</v>
      </c>
      <c r="AN178" s="103">
        <f t="shared" si="226"/>
        <v>22.302377893950709</v>
      </c>
      <c r="AO178" s="103">
        <f t="shared" si="227"/>
        <v>16.243775952203141</v>
      </c>
      <c r="AQ178" s="97"/>
      <c r="AR178" s="143">
        <f t="shared" si="228"/>
        <v>0</v>
      </c>
      <c r="AS178" s="96">
        <f t="shared" si="229"/>
        <v>19.100000000000001</v>
      </c>
      <c r="AT178" s="144">
        <f t="shared" si="238"/>
        <v>0.10000000000000142</v>
      </c>
      <c r="AU178" s="143">
        <f t="shared" si="239"/>
        <v>0</v>
      </c>
      <c r="AV178" s="96" t="str">
        <f t="shared" si="240"/>
        <v/>
      </c>
      <c r="AW178" s="96" t="e">
        <f t="shared" si="204"/>
        <v>#N/A</v>
      </c>
      <c r="AX178" s="144" t="e">
        <f t="shared" si="241"/>
        <v>#N/A</v>
      </c>
      <c r="AY178" s="160">
        <f t="shared" si="230"/>
        <v>0</v>
      </c>
      <c r="AZ178" s="96" t="str">
        <f t="shared" si="212"/>
        <v/>
      </c>
      <c r="BA178" s="143">
        <f t="shared" si="242"/>
        <v>0</v>
      </c>
      <c r="BB178" s="96" t="str">
        <f t="shared" si="213"/>
        <v/>
      </c>
      <c r="BC178" s="96" t="e">
        <f t="shared" si="243"/>
        <v>#N/A</v>
      </c>
      <c r="BD178" s="96" t="e">
        <f t="shared" si="244"/>
        <v>#N/A</v>
      </c>
      <c r="BE178" s="143">
        <f t="shared" si="245"/>
        <v>0</v>
      </c>
      <c r="BF178" s="96">
        <f t="shared" si="210"/>
        <v>0</v>
      </c>
      <c r="BG178" s="148" t="e">
        <f t="shared" si="246"/>
        <v>#N/A</v>
      </c>
      <c r="BH178" s="143">
        <f t="shared" si="247"/>
        <v>0</v>
      </c>
      <c r="BI178" s="96">
        <f t="shared" si="211"/>
        <v>0</v>
      </c>
      <c r="BJ178" s="148" t="e">
        <f t="shared" si="248"/>
        <v>#N/A</v>
      </c>
      <c r="BK178" s="143">
        <f t="shared" si="249"/>
        <v>0</v>
      </c>
      <c r="BL178" s="96">
        <f t="shared" si="214"/>
        <v>0</v>
      </c>
      <c r="BM178" s="148" t="e">
        <f t="shared" si="250"/>
        <v>#N/A</v>
      </c>
      <c r="BN178" s="143">
        <f t="shared" si="251"/>
        <v>0</v>
      </c>
      <c r="BO178" s="96">
        <f t="shared" si="215"/>
        <v>0</v>
      </c>
      <c r="BP178" s="148" t="e">
        <f>IF(SUM(BO178:BO191)&gt;0,#REF!,#N/A)</f>
        <v>#N/A</v>
      </c>
      <c r="BQ178" s="143">
        <f t="shared" si="231"/>
        <v>0</v>
      </c>
      <c r="BR178" s="96">
        <f t="shared" si="206"/>
        <v>0</v>
      </c>
      <c r="BS178" s="144" t="e">
        <f t="shared" si="207"/>
        <v>#N/A</v>
      </c>
      <c r="BT178" s="143">
        <f t="shared" si="232"/>
        <v>0</v>
      </c>
      <c r="BU178" s="96">
        <f t="shared" si="208"/>
        <v>0</v>
      </c>
      <c r="BV178" s="144" t="e">
        <f t="shared" si="253"/>
        <v>#N/A</v>
      </c>
      <c r="BW178" s="152">
        <f t="shared" si="233"/>
        <v>0</v>
      </c>
      <c r="BX178" s="96">
        <f t="shared" si="216"/>
        <v>0</v>
      </c>
      <c r="BY178" s="154" t="e">
        <f t="shared" si="234"/>
        <v>#N/A</v>
      </c>
      <c r="BZ178" s="152">
        <f t="shared" si="235"/>
        <v>0</v>
      </c>
      <c r="CA178" s="96">
        <f t="shared" si="217"/>
        <v>0</v>
      </c>
      <c r="CB178" s="155" t="e">
        <f t="shared" si="220"/>
        <v>#N/A</v>
      </c>
    </row>
    <row r="179" spans="2:80" s="115" customFormat="1" ht="12.75" x14ac:dyDescent="0.2">
      <c r="B179" s="89">
        <v>175</v>
      </c>
      <c r="C179" s="106" t="str">
        <f t="shared" si="219"/>
        <v/>
      </c>
      <c r="N179" s="112" t="str">
        <f t="shared" si="203"/>
        <v/>
      </c>
      <c r="Y179" s="113">
        <v>175</v>
      </c>
      <c r="Z179" s="102">
        <f t="shared" si="221"/>
        <v>104</v>
      </c>
      <c r="AA179" s="113">
        <f t="shared" si="252"/>
        <v>19.100000000000001</v>
      </c>
      <c r="AB179" s="114">
        <f t="shared" si="236"/>
        <v>18.159572809253756</v>
      </c>
      <c r="AC179" s="114">
        <f t="shared" si="236"/>
        <v>20.386581036900093</v>
      </c>
      <c r="AD179" s="114">
        <f t="shared" si="236"/>
        <v>17.046068695430588</v>
      </c>
      <c r="AE179" s="114">
        <f t="shared" si="236"/>
        <v>21.500085150723262</v>
      </c>
      <c r="AF179" s="114">
        <f t="shared" si="236"/>
        <v>15.932564581607419</v>
      </c>
      <c r="AG179" s="114">
        <f t="shared" si="236"/>
        <v>22.61358926454643</v>
      </c>
      <c r="AH179" s="114">
        <f t="shared" si="236"/>
        <v>19.273076923076925</v>
      </c>
      <c r="AI179" s="96">
        <f t="shared" si="237"/>
        <v>0.10000000000000142</v>
      </c>
      <c r="AJ179" s="103">
        <f t="shared" si="222"/>
        <v>1.1388349514563103</v>
      </c>
      <c r="AK179" s="103">
        <f t="shared" si="223"/>
        <v>3.7239902912621345</v>
      </c>
      <c r="AL179" s="103">
        <f t="shared" si="224"/>
        <v>2.8622718446601931</v>
      </c>
      <c r="AM179" s="103">
        <f t="shared" si="225"/>
        <v>2.0005533980582517</v>
      </c>
      <c r="AN179" s="103">
        <f t="shared" si="226"/>
        <v>22.302377893950709</v>
      </c>
      <c r="AO179" s="103">
        <f t="shared" si="227"/>
        <v>16.243775952203141</v>
      </c>
      <c r="AQ179" s="97"/>
      <c r="AR179" s="143">
        <f t="shared" si="228"/>
        <v>0</v>
      </c>
      <c r="AS179" s="96">
        <f t="shared" si="229"/>
        <v>19.100000000000001</v>
      </c>
      <c r="AT179" s="144">
        <f t="shared" si="238"/>
        <v>0.10000000000000142</v>
      </c>
      <c r="AU179" s="143">
        <f t="shared" si="239"/>
        <v>0</v>
      </c>
      <c r="AV179" s="96" t="str">
        <f t="shared" si="240"/>
        <v/>
      </c>
      <c r="AW179" s="96" t="e">
        <f t="shared" si="204"/>
        <v>#N/A</v>
      </c>
      <c r="AX179" s="144" t="e">
        <f t="shared" si="241"/>
        <v>#N/A</v>
      </c>
      <c r="AY179" s="160">
        <f t="shared" si="230"/>
        <v>0</v>
      </c>
      <c r="AZ179" s="96" t="str">
        <f t="shared" si="212"/>
        <v/>
      </c>
      <c r="BA179" s="143">
        <f t="shared" si="242"/>
        <v>0</v>
      </c>
      <c r="BB179" s="96" t="str">
        <f t="shared" si="213"/>
        <v/>
      </c>
      <c r="BC179" s="96" t="e">
        <f t="shared" si="243"/>
        <v>#N/A</v>
      </c>
      <c r="BD179" s="96" t="e">
        <f t="shared" si="244"/>
        <v>#N/A</v>
      </c>
      <c r="BE179" s="143">
        <f t="shared" si="245"/>
        <v>0</v>
      </c>
      <c r="BF179" s="96">
        <f t="shared" si="210"/>
        <v>0</v>
      </c>
      <c r="BG179" s="148" t="e">
        <f t="shared" si="246"/>
        <v>#N/A</v>
      </c>
      <c r="BH179" s="143">
        <f t="shared" si="247"/>
        <v>0</v>
      </c>
      <c r="BI179" s="96">
        <f t="shared" si="211"/>
        <v>0</v>
      </c>
      <c r="BJ179" s="148" t="e">
        <f t="shared" si="248"/>
        <v>#N/A</v>
      </c>
      <c r="BK179" s="143">
        <f t="shared" si="249"/>
        <v>0</v>
      </c>
      <c r="BL179" s="96">
        <f t="shared" si="214"/>
        <v>0</v>
      </c>
      <c r="BM179" s="148" t="e">
        <f t="shared" si="250"/>
        <v>#N/A</v>
      </c>
      <c r="BN179" s="143">
        <f t="shared" si="251"/>
        <v>0</v>
      </c>
      <c r="BO179" s="96">
        <f t="shared" si="215"/>
        <v>0</v>
      </c>
      <c r="BP179" s="148" t="e">
        <f>IF(SUM(BO179:BO192)&gt;0,#REF!,#N/A)</f>
        <v>#N/A</v>
      </c>
      <c r="BQ179" s="143">
        <f t="shared" si="231"/>
        <v>0</v>
      </c>
      <c r="BR179" s="96">
        <f t="shared" si="206"/>
        <v>0</v>
      </c>
      <c r="BS179" s="144" t="e">
        <f t="shared" si="207"/>
        <v>#N/A</v>
      </c>
      <c r="BT179" s="143">
        <f t="shared" si="232"/>
        <v>0</v>
      </c>
      <c r="BU179" s="96">
        <f t="shared" si="208"/>
        <v>0</v>
      </c>
      <c r="BV179" s="144" t="e">
        <f t="shared" si="253"/>
        <v>#N/A</v>
      </c>
      <c r="BW179" s="152">
        <f t="shared" si="233"/>
        <v>0</v>
      </c>
      <c r="BX179" s="96">
        <f t="shared" si="216"/>
        <v>0</v>
      </c>
      <c r="BY179" s="154" t="e">
        <f t="shared" si="234"/>
        <v>#N/A</v>
      </c>
      <c r="BZ179" s="152">
        <f t="shared" si="235"/>
        <v>0</v>
      </c>
      <c r="CA179" s="96">
        <f t="shared" si="217"/>
        <v>0</v>
      </c>
      <c r="CB179" s="155" t="e">
        <f t="shared" si="220"/>
        <v>#N/A</v>
      </c>
    </row>
    <row r="180" spans="2:80" s="115" customFormat="1" ht="12.75" x14ac:dyDescent="0.2">
      <c r="B180" s="94">
        <v>176</v>
      </c>
      <c r="C180" s="106" t="str">
        <f t="shared" si="219"/>
        <v/>
      </c>
      <c r="N180" s="112" t="str">
        <f t="shared" si="203"/>
        <v/>
      </c>
      <c r="Y180" s="113">
        <v>176</v>
      </c>
      <c r="Z180" s="102">
        <f t="shared" si="221"/>
        <v>104</v>
      </c>
      <c r="AA180" s="113">
        <f t="shared" si="252"/>
        <v>19.100000000000001</v>
      </c>
      <c r="AB180" s="114">
        <f t="shared" si="236"/>
        <v>18.159572809253756</v>
      </c>
      <c r="AC180" s="114">
        <f t="shared" si="236"/>
        <v>20.386581036900093</v>
      </c>
      <c r="AD180" s="114">
        <f t="shared" si="236"/>
        <v>17.046068695430588</v>
      </c>
      <c r="AE180" s="114">
        <f t="shared" si="236"/>
        <v>21.500085150723262</v>
      </c>
      <c r="AF180" s="114">
        <f t="shared" si="236"/>
        <v>15.932564581607419</v>
      </c>
      <c r="AG180" s="114">
        <f t="shared" si="236"/>
        <v>22.61358926454643</v>
      </c>
      <c r="AH180" s="114">
        <f t="shared" si="236"/>
        <v>19.273076923076925</v>
      </c>
      <c r="AI180" s="96">
        <f t="shared" si="237"/>
        <v>0.10000000000000142</v>
      </c>
      <c r="AJ180" s="103">
        <f t="shared" si="222"/>
        <v>1.1388349514563103</v>
      </c>
      <c r="AK180" s="103">
        <f t="shared" si="223"/>
        <v>3.7239902912621345</v>
      </c>
      <c r="AL180" s="103">
        <f t="shared" si="224"/>
        <v>2.8622718446601931</v>
      </c>
      <c r="AM180" s="103">
        <f t="shared" si="225"/>
        <v>2.0005533980582517</v>
      </c>
      <c r="AN180" s="103">
        <f t="shared" si="226"/>
        <v>22.302377893950709</v>
      </c>
      <c r="AO180" s="103">
        <f t="shared" si="227"/>
        <v>16.243775952203141</v>
      </c>
      <c r="AQ180" s="97"/>
      <c r="AR180" s="143">
        <f t="shared" si="228"/>
        <v>0</v>
      </c>
      <c r="AS180" s="96">
        <f t="shared" si="229"/>
        <v>19.100000000000001</v>
      </c>
      <c r="AT180" s="144">
        <f t="shared" si="238"/>
        <v>0.10000000000000142</v>
      </c>
      <c r="AU180" s="143">
        <f t="shared" si="239"/>
        <v>0</v>
      </c>
      <c r="AV180" s="96" t="str">
        <f t="shared" si="240"/>
        <v/>
      </c>
      <c r="AW180" s="96" t="e">
        <f t="shared" si="204"/>
        <v>#N/A</v>
      </c>
      <c r="AX180" s="144" t="e">
        <f t="shared" si="241"/>
        <v>#N/A</v>
      </c>
      <c r="AY180" s="160">
        <f t="shared" si="230"/>
        <v>0</v>
      </c>
      <c r="AZ180" s="96" t="str">
        <f t="shared" si="212"/>
        <v/>
      </c>
      <c r="BA180" s="143">
        <f t="shared" si="242"/>
        <v>0</v>
      </c>
      <c r="BB180" s="96" t="str">
        <f t="shared" si="213"/>
        <v/>
      </c>
      <c r="BC180" s="96" t="e">
        <f t="shared" si="243"/>
        <v>#N/A</v>
      </c>
      <c r="BD180" s="96" t="e">
        <f t="shared" si="244"/>
        <v>#N/A</v>
      </c>
      <c r="BE180" s="143">
        <f t="shared" si="245"/>
        <v>0</v>
      </c>
      <c r="BF180" s="96">
        <f t="shared" si="210"/>
        <v>0</v>
      </c>
      <c r="BG180" s="148" t="e">
        <f t="shared" si="246"/>
        <v>#N/A</v>
      </c>
      <c r="BH180" s="143">
        <f t="shared" si="247"/>
        <v>0</v>
      </c>
      <c r="BI180" s="96">
        <f t="shared" si="211"/>
        <v>0</v>
      </c>
      <c r="BJ180" s="148" t="e">
        <f t="shared" si="248"/>
        <v>#N/A</v>
      </c>
      <c r="BK180" s="143">
        <f t="shared" si="249"/>
        <v>0</v>
      </c>
      <c r="BL180" s="96">
        <f t="shared" si="214"/>
        <v>0</v>
      </c>
      <c r="BM180" s="148" t="e">
        <f t="shared" si="250"/>
        <v>#N/A</v>
      </c>
      <c r="BN180" s="143">
        <f t="shared" si="251"/>
        <v>0</v>
      </c>
      <c r="BO180" s="96">
        <f t="shared" si="215"/>
        <v>0</v>
      </c>
      <c r="BP180" s="148" t="e">
        <f>IF(SUM(BO180:BO193)&gt;0,#REF!,#N/A)</f>
        <v>#N/A</v>
      </c>
      <c r="BQ180" s="143">
        <f t="shared" si="231"/>
        <v>0</v>
      </c>
      <c r="BR180" s="96">
        <f t="shared" si="206"/>
        <v>0</v>
      </c>
      <c r="BS180" s="144" t="e">
        <f t="shared" si="207"/>
        <v>#N/A</v>
      </c>
      <c r="BT180" s="143">
        <f t="shared" si="232"/>
        <v>0</v>
      </c>
      <c r="BU180" s="96">
        <f t="shared" si="208"/>
        <v>0</v>
      </c>
      <c r="BV180" s="144" t="e">
        <f t="shared" si="253"/>
        <v>#N/A</v>
      </c>
      <c r="BW180" s="152">
        <f t="shared" si="233"/>
        <v>0</v>
      </c>
      <c r="BX180" s="96">
        <f t="shared" si="216"/>
        <v>0</v>
      </c>
      <c r="BY180" s="154" t="e">
        <f t="shared" si="234"/>
        <v>#N/A</v>
      </c>
      <c r="BZ180" s="152">
        <f t="shared" si="235"/>
        <v>0</v>
      </c>
      <c r="CA180" s="96">
        <f t="shared" si="217"/>
        <v>0</v>
      </c>
      <c r="CB180" s="155" t="e">
        <f t="shared" si="220"/>
        <v>#N/A</v>
      </c>
    </row>
    <row r="181" spans="2:80" s="115" customFormat="1" ht="12.75" x14ac:dyDescent="0.2">
      <c r="B181" s="89">
        <v>177</v>
      </c>
      <c r="C181" s="106" t="str">
        <f t="shared" si="219"/>
        <v/>
      </c>
      <c r="N181" s="112" t="str">
        <f t="shared" si="203"/>
        <v/>
      </c>
      <c r="Y181" s="113">
        <v>177</v>
      </c>
      <c r="Z181" s="102">
        <f t="shared" si="221"/>
        <v>104</v>
      </c>
      <c r="AA181" s="113">
        <f t="shared" si="252"/>
        <v>19.100000000000001</v>
      </c>
      <c r="AB181" s="114">
        <f t="shared" si="236"/>
        <v>18.159572809253756</v>
      </c>
      <c r="AC181" s="114">
        <f t="shared" si="236"/>
        <v>20.386581036900093</v>
      </c>
      <c r="AD181" s="114">
        <f t="shared" si="236"/>
        <v>17.046068695430588</v>
      </c>
      <c r="AE181" s="114">
        <f t="shared" si="236"/>
        <v>21.500085150723262</v>
      </c>
      <c r="AF181" s="114">
        <f t="shared" si="236"/>
        <v>15.932564581607419</v>
      </c>
      <c r="AG181" s="114">
        <f t="shared" si="236"/>
        <v>22.61358926454643</v>
      </c>
      <c r="AH181" s="114">
        <f t="shared" si="236"/>
        <v>19.273076923076925</v>
      </c>
      <c r="AI181" s="96">
        <f t="shared" si="237"/>
        <v>0.10000000000000142</v>
      </c>
      <c r="AJ181" s="103">
        <f t="shared" si="222"/>
        <v>1.1388349514563103</v>
      </c>
      <c r="AK181" s="103">
        <f t="shared" si="223"/>
        <v>3.7239902912621345</v>
      </c>
      <c r="AL181" s="103">
        <f t="shared" si="224"/>
        <v>2.8622718446601931</v>
      </c>
      <c r="AM181" s="103">
        <f t="shared" si="225"/>
        <v>2.0005533980582517</v>
      </c>
      <c r="AN181" s="103">
        <f t="shared" si="226"/>
        <v>22.302377893950709</v>
      </c>
      <c r="AO181" s="103">
        <f t="shared" si="227"/>
        <v>16.243775952203141</v>
      </c>
      <c r="AQ181" s="97"/>
      <c r="AR181" s="143">
        <f t="shared" si="228"/>
        <v>0</v>
      </c>
      <c r="AS181" s="96">
        <f t="shared" si="229"/>
        <v>19.100000000000001</v>
      </c>
      <c r="AT181" s="144">
        <f t="shared" si="238"/>
        <v>0.10000000000000142</v>
      </c>
      <c r="AU181" s="143">
        <f t="shared" si="239"/>
        <v>0</v>
      </c>
      <c r="AV181" s="96" t="str">
        <f t="shared" si="240"/>
        <v/>
      </c>
      <c r="AW181" s="96" t="e">
        <f t="shared" si="204"/>
        <v>#N/A</v>
      </c>
      <c r="AX181" s="144" t="e">
        <f t="shared" si="241"/>
        <v>#N/A</v>
      </c>
      <c r="AY181" s="160">
        <f t="shared" si="230"/>
        <v>0</v>
      </c>
      <c r="AZ181" s="96" t="str">
        <f t="shared" si="212"/>
        <v/>
      </c>
      <c r="BA181" s="143">
        <f t="shared" si="242"/>
        <v>0</v>
      </c>
      <c r="BB181" s="96" t="str">
        <f t="shared" si="213"/>
        <v/>
      </c>
      <c r="BC181" s="96" t="e">
        <f t="shared" si="243"/>
        <v>#N/A</v>
      </c>
      <c r="BD181" s="96" t="e">
        <f t="shared" si="244"/>
        <v>#N/A</v>
      </c>
      <c r="BE181" s="143">
        <f t="shared" si="245"/>
        <v>0</v>
      </c>
      <c r="BF181" s="96">
        <f t="shared" si="210"/>
        <v>0</v>
      </c>
      <c r="BG181" s="148" t="e">
        <f t="shared" si="246"/>
        <v>#N/A</v>
      </c>
      <c r="BH181" s="143">
        <f t="shared" si="247"/>
        <v>0</v>
      </c>
      <c r="BI181" s="96">
        <f t="shared" si="211"/>
        <v>0</v>
      </c>
      <c r="BJ181" s="148" t="e">
        <f t="shared" si="248"/>
        <v>#N/A</v>
      </c>
      <c r="BK181" s="143">
        <f t="shared" si="249"/>
        <v>0</v>
      </c>
      <c r="BL181" s="96">
        <f t="shared" si="214"/>
        <v>0</v>
      </c>
      <c r="BM181" s="148" t="e">
        <f t="shared" si="250"/>
        <v>#N/A</v>
      </c>
      <c r="BN181" s="143">
        <f t="shared" si="251"/>
        <v>0</v>
      </c>
      <c r="BO181" s="96">
        <f t="shared" si="215"/>
        <v>0</v>
      </c>
      <c r="BP181" s="148" t="e">
        <f>IF(SUM(BO181:BO194)&gt;0,#REF!,#N/A)</f>
        <v>#N/A</v>
      </c>
      <c r="BQ181" s="143">
        <f t="shared" si="231"/>
        <v>0</v>
      </c>
      <c r="BR181" s="96">
        <f t="shared" si="206"/>
        <v>0</v>
      </c>
      <c r="BS181" s="144" t="e">
        <f t="shared" si="207"/>
        <v>#N/A</v>
      </c>
      <c r="BT181" s="143">
        <f t="shared" si="232"/>
        <v>0</v>
      </c>
      <c r="BU181" s="96">
        <f t="shared" si="208"/>
        <v>0</v>
      </c>
      <c r="BV181" s="144" t="e">
        <f t="shared" si="253"/>
        <v>#N/A</v>
      </c>
      <c r="BW181" s="152">
        <f t="shared" si="233"/>
        <v>0</v>
      </c>
      <c r="BX181" s="96">
        <f t="shared" si="216"/>
        <v>0</v>
      </c>
      <c r="BY181" s="154" t="e">
        <f t="shared" si="234"/>
        <v>#N/A</v>
      </c>
      <c r="BZ181" s="152">
        <f t="shared" si="235"/>
        <v>0</v>
      </c>
      <c r="CA181" s="96">
        <f t="shared" si="217"/>
        <v>0</v>
      </c>
      <c r="CB181" s="155" t="e">
        <f t="shared" si="220"/>
        <v>#N/A</v>
      </c>
    </row>
    <row r="182" spans="2:80" s="115" customFormat="1" ht="12.75" x14ac:dyDescent="0.2">
      <c r="B182" s="94">
        <v>178</v>
      </c>
      <c r="C182" s="106" t="str">
        <f t="shared" si="219"/>
        <v/>
      </c>
      <c r="N182" s="112" t="str">
        <f t="shared" si="203"/>
        <v/>
      </c>
      <c r="Y182" s="113">
        <v>178</v>
      </c>
      <c r="Z182" s="102">
        <f t="shared" si="221"/>
        <v>104</v>
      </c>
      <c r="AA182" s="113">
        <f t="shared" si="252"/>
        <v>19.100000000000001</v>
      </c>
      <c r="AB182" s="114">
        <f t="shared" ref="AB182:AH197" si="254">AB181</f>
        <v>18.159572809253756</v>
      </c>
      <c r="AC182" s="114">
        <f t="shared" si="254"/>
        <v>20.386581036900093</v>
      </c>
      <c r="AD182" s="114">
        <f t="shared" si="254"/>
        <v>17.046068695430588</v>
      </c>
      <c r="AE182" s="114">
        <f t="shared" si="254"/>
        <v>21.500085150723262</v>
      </c>
      <c r="AF182" s="114">
        <f t="shared" si="254"/>
        <v>15.932564581607419</v>
      </c>
      <c r="AG182" s="114">
        <f t="shared" si="254"/>
        <v>22.61358926454643</v>
      </c>
      <c r="AH182" s="114">
        <f t="shared" si="254"/>
        <v>19.273076923076925</v>
      </c>
      <c r="AI182" s="96">
        <f t="shared" si="237"/>
        <v>0.10000000000000142</v>
      </c>
      <c r="AJ182" s="103">
        <f t="shared" si="222"/>
        <v>1.1388349514563103</v>
      </c>
      <c r="AK182" s="103">
        <f t="shared" si="223"/>
        <v>3.7239902912621345</v>
      </c>
      <c r="AL182" s="103">
        <f t="shared" si="224"/>
        <v>2.8622718446601931</v>
      </c>
      <c r="AM182" s="103">
        <f t="shared" si="225"/>
        <v>2.0005533980582517</v>
      </c>
      <c r="AN182" s="103">
        <f t="shared" si="226"/>
        <v>22.302377893950709</v>
      </c>
      <c r="AO182" s="103">
        <f t="shared" si="227"/>
        <v>16.243775952203141</v>
      </c>
      <c r="AQ182" s="97"/>
      <c r="AR182" s="143">
        <f t="shared" si="228"/>
        <v>0</v>
      </c>
      <c r="AS182" s="96">
        <f t="shared" si="229"/>
        <v>19.100000000000001</v>
      </c>
      <c r="AT182" s="144">
        <f t="shared" si="238"/>
        <v>0.10000000000000142</v>
      </c>
      <c r="AU182" s="143">
        <f t="shared" si="239"/>
        <v>0</v>
      </c>
      <c r="AV182" s="96" t="str">
        <f t="shared" si="240"/>
        <v/>
      </c>
      <c r="AW182" s="96" t="e">
        <f t="shared" si="204"/>
        <v>#N/A</v>
      </c>
      <c r="AX182" s="144" t="e">
        <f t="shared" si="241"/>
        <v>#N/A</v>
      </c>
      <c r="AY182" s="160">
        <f t="shared" si="230"/>
        <v>0</v>
      </c>
      <c r="AZ182" s="96" t="str">
        <f t="shared" si="212"/>
        <v/>
      </c>
      <c r="BA182" s="143">
        <f t="shared" si="242"/>
        <v>0</v>
      </c>
      <c r="BB182" s="96" t="str">
        <f t="shared" si="213"/>
        <v/>
      </c>
      <c r="BC182" s="96" t="e">
        <f t="shared" si="243"/>
        <v>#N/A</v>
      </c>
      <c r="BD182" s="96" t="e">
        <f t="shared" si="244"/>
        <v>#N/A</v>
      </c>
      <c r="BE182" s="143">
        <f t="shared" si="245"/>
        <v>0</v>
      </c>
      <c r="BF182" s="96">
        <f t="shared" si="210"/>
        <v>0</v>
      </c>
      <c r="BG182" s="148" t="e">
        <f t="shared" si="246"/>
        <v>#N/A</v>
      </c>
      <c r="BH182" s="143">
        <f t="shared" si="247"/>
        <v>0</v>
      </c>
      <c r="BI182" s="96">
        <f t="shared" si="211"/>
        <v>0</v>
      </c>
      <c r="BJ182" s="148" t="e">
        <f t="shared" si="248"/>
        <v>#N/A</v>
      </c>
      <c r="BK182" s="143">
        <f t="shared" si="249"/>
        <v>0</v>
      </c>
      <c r="BL182" s="96">
        <f t="shared" si="214"/>
        <v>0</v>
      </c>
      <c r="BM182" s="148" t="e">
        <f t="shared" si="250"/>
        <v>#N/A</v>
      </c>
      <c r="BN182" s="143">
        <f t="shared" si="251"/>
        <v>0</v>
      </c>
      <c r="BO182" s="96">
        <f t="shared" si="215"/>
        <v>0</v>
      </c>
      <c r="BP182" s="148" t="e">
        <f>IF(SUM(BO182:BO195)&gt;0,#REF!,#N/A)</f>
        <v>#N/A</v>
      </c>
      <c r="BQ182" s="143">
        <f t="shared" si="231"/>
        <v>0</v>
      </c>
      <c r="BR182" s="96">
        <f t="shared" si="206"/>
        <v>0</v>
      </c>
      <c r="BS182" s="144" t="e">
        <f t="shared" si="207"/>
        <v>#N/A</v>
      </c>
      <c r="BT182" s="143">
        <f t="shared" si="232"/>
        <v>0</v>
      </c>
      <c r="BU182" s="96">
        <f t="shared" si="208"/>
        <v>0</v>
      </c>
      <c r="BV182" s="144" t="e">
        <f t="shared" si="253"/>
        <v>#N/A</v>
      </c>
      <c r="BW182" s="152">
        <f t="shared" si="233"/>
        <v>0</v>
      </c>
      <c r="BX182" s="96">
        <f t="shared" si="216"/>
        <v>0</v>
      </c>
      <c r="BY182" s="154" t="e">
        <f t="shared" si="234"/>
        <v>#N/A</v>
      </c>
      <c r="BZ182" s="152">
        <f t="shared" si="235"/>
        <v>0</v>
      </c>
      <c r="CA182" s="96">
        <f t="shared" si="217"/>
        <v>0</v>
      </c>
      <c r="CB182" s="155" t="e">
        <f t="shared" si="220"/>
        <v>#N/A</v>
      </c>
    </row>
    <row r="183" spans="2:80" s="115" customFormat="1" ht="12.75" x14ac:dyDescent="0.2">
      <c r="B183" s="89">
        <v>179</v>
      </c>
      <c r="C183" s="106" t="str">
        <f t="shared" si="219"/>
        <v/>
      </c>
      <c r="N183" s="112" t="str">
        <f t="shared" si="203"/>
        <v/>
      </c>
      <c r="Y183" s="113">
        <v>179</v>
      </c>
      <c r="Z183" s="102">
        <f t="shared" si="221"/>
        <v>104</v>
      </c>
      <c r="AA183" s="113">
        <f t="shared" si="252"/>
        <v>19.100000000000001</v>
      </c>
      <c r="AB183" s="114">
        <f t="shared" si="254"/>
        <v>18.159572809253756</v>
      </c>
      <c r="AC183" s="114">
        <f t="shared" si="254"/>
        <v>20.386581036900093</v>
      </c>
      <c r="AD183" s="114">
        <f t="shared" si="254"/>
        <v>17.046068695430588</v>
      </c>
      <c r="AE183" s="114">
        <f t="shared" si="254"/>
        <v>21.500085150723262</v>
      </c>
      <c r="AF183" s="114">
        <f t="shared" si="254"/>
        <v>15.932564581607419</v>
      </c>
      <c r="AG183" s="114">
        <f t="shared" si="254"/>
        <v>22.61358926454643</v>
      </c>
      <c r="AH183" s="114">
        <f t="shared" si="254"/>
        <v>19.273076923076925</v>
      </c>
      <c r="AI183" s="96">
        <f t="shared" si="237"/>
        <v>0.10000000000000142</v>
      </c>
      <c r="AJ183" s="103">
        <f t="shared" si="222"/>
        <v>1.1388349514563103</v>
      </c>
      <c r="AK183" s="103">
        <f t="shared" si="223"/>
        <v>3.7239902912621345</v>
      </c>
      <c r="AL183" s="103">
        <f t="shared" si="224"/>
        <v>2.8622718446601931</v>
      </c>
      <c r="AM183" s="103">
        <f t="shared" si="225"/>
        <v>2.0005533980582517</v>
      </c>
      <c r="AN183" s="103">
        <f t="shared" si="226"/>
        <v>22.302377893950709</v>
      </c>
      <c r="AO183" s="103">
        <f t="shared" si="227"/>
        <v>16.243775952203141</v>
      </c>
      <c r="AQ183" s="97"/>
      <c r="AR183" s="143">
        <f t="shared" si="228"/>
        <v>0</v>
      </c>
      <c r="AS183" s="96">
        <f t="shared" si="229"/>
        <v>19.100000000000001</v>
      </c>
      <c r="AT183" s="144">
        <f t="shared" si="238"/>
        <v>0.10000000000000142</v>
      </c>
      <c r="AU183" s="143">
        <f t="shared" si="239"/>
        <v>0</v>
      </c>
      <c r="AV183" s="96" t="str">
        <f t="shared" si="240"/>
        <v/>
      </c>
      <c r="AW183" s="96" t="e">
        <f t="shared" si="204"/>
        <v>#N/A</v>
      </c>
      <c r="AX183" s="144" t="e">
        <f t="shared" si="241"/>
        <v>#N/A</v>
      </c>
      <c r="AY183" s="160">
        <f t="shared" si="230"/>
        <v>0</v>
      </c>
      <c r="AZ183" s="96" t="str">
        <f t="shared" si="212"/>
        <v/>
      </c>
      <c r="BA183" s="143">
        <f t="shared" si="242"/>
        <v>0</v>
      </c>
      <c r="BB183" s="96" t="str">
        <f t="shared" si="213"/>
        <v/>
      </c>
      <c r="BC183" s="96" t="e">
        <f t="shared" si="243"/>
        <v>#N/A</v>
      </c>
      <c r="BD183" s="96" t="e">
        <f t="shared" si="244"/>
        <v>#N/A</v>
      </c>
      <c r="BE183" s="143">
        <f t="shared" si="245"/>
        <v>0</v>
      </c>
      <c r="BF183" s="96">
        <f t="shared" si="210"/>
        <v>0</v>
      </c>
      <c r="BG183" s="148" t="e">
        <f t="shared" si="246"/>
        <v>#N/A</v>
      </c>
      <c r="BH183" s="143">
        <f t="shared" si="247"/>
        <v>0</v>
      </c>
      <c r="BI183" s="96">
        <f t="shared" si="211"/>
        <v>0</v>
      </c>
      <c r="BJ183" s="148" t="e">
        <f t="shared" si="248"/>
        <v>#N/A</v>
      </c>
      <c r="BK183" s="143">
        <f t="shared" si="249"/>
        <v>0</v>
      </c>
      <c r="BL183" s="96">
        <f t="shared" si="214"/>
        <v>0</v>
      </c>
      <c r="BM183" s="148" t="e">
        <f t="shared" si="250"/>
        <v>#N/A</v>
      </c>
      <c r="BN183" s="143">
        <f t="shared" si="251"/>
        <v>0</v>
      </c>
      <c r="BO183" s="96">
        <f t="shared" si="215"/>
        <v>0</v>
      </c>
      <c r="BP183" s="148" t="e">
        <f>IF(SUM(BO183:BO196)&gt;0,#REF!,#N/A)</f>
        <v>#N/A</v>
      </c>
      <c r="BQ183" s="143">
        <f t="shared" si="231"/>
        <v>0</v>
      </c>
      <c r="BR183" s="96">
        <f t="shared" si="206"/>
        <v>0</v>
      </c>
      <c r="BS183" s="144" t="e">
        <f t="shared" si="207"/>
        <v>#N/A</v>
      </c>
      <c r="BT183" s="143">
        <f t="shared" si="232"/>
        <v>0</v>
      </c>
      <c r="BU183" s="96">
        <f t="shared" si="208"/>
        <v>0</v>
      </c>
      <c r="BV183" s="144" t="e">
        <f t="shared" si="253"/>
        <v>#N/A</v>
      </c>
      <c r="BW183" s="152">
        <f t="shared" si="233"/>
        <v>0</v>
      </c>
      <c r="BX183" s="96">
        <f t="shared" si="216"/>
        <v>0</v>
      </c>
      <c r="BY183" s="154" t="e">
        <f t="shared" si="234"/>
        <v>#N/A</v>
      </c>
      <c r="BZ183" s="152">
        <f t="shared" si="235"/>
        <v>0</v>
      </c>
      <c r="CA183" s="96">
        <f t="shared" si="217"/>
        <v>0</v>
      </c>
      <c r="CB183" s="155" t="e">
        <f t="shared" si="220"/>
        <v>#N/A</v>
      </c>
    </row>
    <row r="184" spans="2:80" s="115" customFormat="1" ht="12.75" x14ac:dyDescent="0.2">
      <c r="B184" s="94">
        <v>180</v>
      </c>
      <c r="C184" s="106" t="str">
        <f t="shared" si="219"/>
        <v/>
      </c>
      <c r="N184" s="112" t="str">
        <f t="shared" si="203"/>
        <v/>
      </c>
      <c r="Y184" s="113">
        <v>180</v>
      </c>
      <c r="Z184" s="102">
        <f t="shared" si="221"/>
        <v>104</v>
      </c>
      <c r="AA184" s="113">
        <f t="shared" si="252"/>
        <v>19.100000000000001</v>
      </c>
      <c r="AB184" s="114">
        <f t="shared" si="254"/>
        <v>18.159572809253756</v>
      </c>
      <c r="AC184" s="114">
        <f t="shared" si="254"/>
        <v>20.386581036900093</v>
      </c>
      <c r="AD184" s="114">
        <f t="shared" si="254"/>
        <v>17.046068695430588</v>
      </c>
      <c r="AE184" s="114">
        <f t="shared" si="254"/>
        <v>21.500085150723262</v>
      </c>
      <c r="AF184" s="114">
        <f t="shared" si="254"/>
        <v>15.932564581607419</v>
      </c>
      <c r="AG184" s="114">
        <f t="shared" si="254"/>
        <v>22.61358926454643</v>
      </c>
      <c r="AH184" s="114">
        <f t="shared" si="254"/>
        <v>19.273076923076925</v>
      </c>
      <c r="AI184" s="96">
        <f t="shared" si="237"/>
        <v>0.10000000000000142</v>
      </c>
      <c r="AJ184" s="103">
        <f t="shared" si="222"/>
        <v>1.1388349514563103</v>
      </c>
      <c r="AK184" s="103">
        <f t="shared" si="223"/>
        <v>3.7239902912621345</v>
      </c>
      <c r="AL184" s="103">
        <f t="shared" si="224"/>
        <v>2.8622718446601931</v>
      </c>
      <c r="AM184" s="103">
        <f t="shared" si="225"/>
        <v>2.0005533980582517</v>
      </c>
      <c r="AN184" s="103">
        <f t="shared" si="226"/>
        <v>22.302377893950709</v>
      </c>
      <c r="AO184" s="103">
        <f t="shared" si="227"/>
        <v>16.243775952203141</v>
      </c>
      <c r="AQ184" s="97"/>
      <c r="AR184" s="143">
        <f t="shared" si="228"/>
        <v>0</v>
      </c>
      <c r="AS184" s="96">
        <f t="shared" si="229"/>
        <v>19.100000000000001</v>
      </c>
      <c r="AT184" s="144">
        <f t="shared" si="238"/>
        <v>0.10000000000000142</v>
      </c>
      <c r="AU184" s="143">
        <f t="shared" si="239"/>
        <v>0</v>
      </c>
      <c r="AV184" s="96" t="str">
        <f t="shared" si="240"/>
        <v/>
      </c>
      <c r="AW184" s="96" t="e">
        <f t="shared" si="204"/>
        <v>#N/A</v>
      </c>
      <c r="AX184" s="144" t="e">
        <f t="shared" si="241"/>
        <v>#N/A</v>
      </c>
      <c r="AY184" s="160">
        <f t="shared" si="230"/>
        <v>0</v>
      </c>
      <c r="AZ184" s="96" t="str">
        <f t="shared" si="212"/>
        <v/>
      </c>
      <c r="BA184" s="143">
        <f t="shared" si="242"/>
        <v>0</v>
      </c>
      <c r="BB184" s="96" t="str">
        <f t="shared" si="213"/>
        <v/>
      </c>
      <c r="BC184" s="96" t="e">
        <f t="shared" si="243"/>
        <v>#N/A</v>
      </c>
      <c r="BD184" s="96" t="e">
        <f t="shared" si="244"/>
        <v>#N/A</v>
      </c>
      <c r="BE184" s="143">
        <f t="shared" si="245"/>
        <v>0</v>
      </c>
      <c r="BF184" s="96">
        <f t="shared" si="210"/>
        <v>0</v>
      </c>
      <c r="BG184" s="148" t="e">
        <f t="shared" si="246"/>
        <v>#N/A</v>
      </c>
      <c r="BH184" s="143">
        <f t="shared" si="247"/>
        <v>0</v>
      </c>
      <c r="BI184" s="96">
        <f t="shared" si="211"/>
        <v>0</v>
      </c>
      <c r="BJ184" s="148" t="e">
        <f t="shared" si="248"/>
        <v>#N/A</v>
      </c>
      <c r="BK184" s="143">
        <f t="shared" si="249"/>
        <v>0</v>
      </c>
      <c r="BL184" s="96">
        <f t="shared" si="214"/>
        <v>0</v>
      </c>
      <c r="BM184" s="148" t="e">
        <f t="shared" si="250"/>
        <v>#N/A</v>
      </c>
      <c r="BN184" s="143">
        <f t="shared" si="251"/>
        <v>0</v>
      </c>
      <c r="BO184" s="96">
        <f t="shared" si="215"/>
        <v>0</v>
      </c>
      <c r="BP184" s="148" t="e">
        <f>IF(SUM(BO184:BO197)&gt;0,#REF!,#N/A)</f>
        <v>#N/A</v>
      </c>
      <c r="BQ184" s="143">
        <f t="shared" si="231"/>
        <v>0</v>
      </c>
      <c r="BR184" s="96">
        <f t="shared" si="206"/>
        <v>0</v>
      </c>
      <c r="BS184" s="144" t="e">
        <f t="shared" si="207"/>
        <v>#N/A</v>
      </c>
      <c r="BT184" s="143">
        <f t="shared" si="232"/>
        <v>0</v>
      </c>
      <c r="BU184" s="96">
        <f t="shared" si="208"/>
        <v>0</v>
      </c>
      <c r="BV184" s="144" t="e">
        <f t="shared" si="253"/>
        <v>#N/A</v>
      </c>
      <c r="BW184" s="152">
        <f t="shared" si="233"/>
        <v>0</v>
      </c>
      <c r="BX184" s="96">
        <f t="shared" si="216"/>
        <v>0</v>
      </c>
      <c r="BY184" s="154" t="e">
        <f t="shared" si="234"/>
        <v>#N/A</v>
      </c>
      <c r="BZ184" s="152">
        <f t="shared" si="235"/>
        <v>0</v>
      </c>
      <c r="CA184" s="96">
        <f t="shared" si="217"/>
        <v>0</v>
      </c>
      <c r="CB184" s="155" t="e">
        <f t="shared" si="220"/>
        <v>#N/A</v>
      </c>
    </row>
    <row r="185" spans="2:80" s="115" customFormat="1" ht="12.75" x14ac:dyDescent="0.2">
      <c r="B185" s="89">
        <v>181</v>
      </c>
      <c r="C185" s="106" t="str">
        <f t="shared" si="219"/>
        <v/>
      </c>
      <c r="N185" s="112" t="str">
        <f t="shared" si="203"/>
        <v/>
      </c>
      <c r="Y185" s="113">
        <v>181</v>
      </c>
      <c r="Z185" s="102">
        <f t="shared" si="221"/>
        <v>104</v>
      </c>
      <c r="AA185" s="113">
        <f t="shared" si="252"/>
        <v>19.100000000000001</v>
      </c>
      <c r="AB185" s="114">
        <f t="shared" si="254"/>
        <v>18.159572809253756</v>
      </c>
      <c r="AC185" s="114">
        <f t="shared" si="254"/>
        <v>20.386581036900093</v>
      </c>
      <c r="AD185" s="114">
        <f t="shared" si="254"/>
        <v>17.046068695430588</v>
      </c>
      <c r="AE185" s="114">
        <f t="shared" si="254"/>
        <v>21.500085150723262</v>
      </c>
      <c r="AF185" s="114">
        <f t="shared" si="254"/>
        <v>15.932564581607419</v>
      </c>
      <c r="AG185" s="114">
        <f t="shared" si="254"/>
        <v>22.61358926454643</v>
      </c>
      <c r="AH185" s="114">
        <f t="shared" si="254"/>
        <v>19.273076923076925</v>
      </c>
      <c r="AI185" s="96">
        <f t="shared" si="237"/>
        <v>0.10000000000000142</v>
      </c>
      <c r="AJ185" s="103">
        <f t="shared" si="222"/>
        <v>1.1388349514563103</v>
      </c>
      <c r="AK185" s="103">
        <f t="shared" si="223"/>
        <v>3.7239902912621345</v>
      </c>
      <c r="AL185" s="103">
        <f t="shared" si="224"/>
        <v>2.8622718446601931</v>
      </c>
      <c r="AM185" s="103">
        <f t="shared" si="225"/>
        <v>2.0005533980582517</v>
      </c>
      <c r="AN185" s="103">
        <f t="shared" si="226"/>
        <v>22.302377893950709</v>
      </c>
      <c r="AO185" s="103">
        <f t="shared" si="227"/>
        <v>16.243775952203141</v>
      </c>
      <c r="AQ185" s="97"/>
      <c r="AR185" s="143">
        <f t="shared" si="228"/>
        <v>0</v>
      </c>
      <c r="AS185" s="96">
        <f t="shared" si="229"/>
        <v>19.100000000000001</v>
      </c>
      <c r="AT185" s="144">
        <f t="shared" si="238"/>
        <v>0.10000000000000142</v>
      </c>
      <c r="AU185" s="143">
        <f t="shared" si="239"/>
        <v>0</v>
      </c>
      <c r="AV185" s="96" t="str">
        <f t="shared" si="240"/>
        <v/>
      </c>
      <c r="AW185" s="96" t="e">
        <f t="shared" si="204"/>
        <v>#N/A</v>
      </c>
      <c r="AX185" s="144" t="e">
        <f t="shared" si="241"/>
        <v>#N/A</v>
      </c>
      <c r="AY185" s="160">
        <f t="shared" si="230"/>
        <v>0</v>
      </c>
      <c r="AZ185" s="96" t="str">
        <f t="shared" si="212"/>
        <v/>
      </c>
      <c r="BA185" s="143">
        <f t="shared" si="242"/>
        <v>0</v>
      </c>
      <c r="BB185" s="96" t="str">
        <f t="shared" si="213"/>
        <v/>
      </c>
      <c r="BC185" s="96" t="e">
        <f t="shared" si="243"/>
        <v>#N/A</v>
      </c>
      <c r="BD185" s="96" t="e">
        <f t="shared" si="244"/>
        <v>#N/A</v>
      </c>
      <c r="BE185" s="143">
        <f t="shared" si="245"/>
        <v>0</v>
      </c>
      <c r="BF185" s="96">
        <f t="shared" si="210"/>
        <v>0</v>
      </c>
      <c r="BG185" s="148" t="e">
        <f t="shared" si="246"/>
        <v>#N/A</v>
      </c>
      <c r="BH185" s="143">
        <f t="shared" si="247"/>
        <v>0</v>
      </c>
      <c r="BI185" s="96">
        <f t="shared" si="211"/>
        <v>0</v>
      </c>
      <c r="BJ185" s="148" t="e">
        <f t="shared" si="248"/>
        <v>#N/A</v>
      </c>
      <c r="BK185" s="143">
        <f t="shared" si="249"/>
        <v>0</v>
      </c>
      <c r="BL185" s="96">
        <f t="shared" si="214"/>
        <v>0</v>
      </c>
      <c r="BM185" s="148" t="e">
        <f t="shared" si="250"/>
        <v>#N/A</v>
      </c>
      <c r="BN185" s="143">
        <f t="shared" si="251"/>
        <v>0</v>
      </c>
      <c r="BO185" s="96">
        <f t="shared" si="215"/>
        <v>0</v>
      </c>
      <c r="BP185" s="148" t="e">
        <f>IF(SUM(BO185:BO198)&gt;0,#REF!,#N/A)</f>
        <v>#N/A</v>
      </c>
      <c r="BQ185" s="143">
        <f t="shared" si="231"/>
        <v>0</v>
      </c>
      <c r="BR185" s="96">
        <f t="shared" si="206"/>
        <v>0</v>
      </c>
      <c r="BS185" s="144" t="e">
        <f t="shared" si="207"/>
        <v>#N/A</v>
      </c>
      <c r="BT185" s="143">
        <f t="shared" si="232"/>
        <v>0</v>
      </c>
      <c r="BU185" s="96">
        <f t="shared" si="208"/>
        <v>0</v>
      </c>
      <c r="BV185" s="144" t="e">
        <f t="shared" si="253"/>
        <v>#N/A</v>
      </c>
      <c r="BW185" s="152">
        <f t="shared" si="233"/>
        <v>0</v>
      </c>
      <c r="BX185" s="96">
        <f t="shared" si="216"/>
        <v>0</v>
      </c>
      <c r="BY185" s="154" t="e">
        <f t="shared" si="234"/>
        <v>#N/A</v>
      </c>
      <c r="BZ185" s="152">
        <f t="shared" si="235"/>
        <v>0</v>
      </c>
      <c r="CA185" s="96">
        <f t="shared" si="217"/>
        <v>0</v>
      </c>
      <c r="CB185" s="155" t="e">
        <f t="shared" si="220"/>
        <v>#N/A</v>
      </c>
    </row>
    <row r="186" spans="2:80" s="115" customFormat="1" ht="12.75" x14ac:dyDescent="0.2">
      <c r="B186" s="94">
        <v>182</v>
      </c>
      <c r="C186" s="106" t="str">
        <f t="shared" si="219"/>
        <v/>
      </c>
      <c r="N186" s="112" t="str">
        <f t="shared" si="203"/>
        <v/>
      </c>
      <c r="Y186" s="113">
        <v>182</v>
      </c>
      <c r="Z186" s="102">
        <f t="shared" si="221"/>
        <v>104</v>
      </c>
      <c r="AA186" s="113">
        <f t="shared" si="252"/>
        <v>19.100000000000001</v>
      </c>
      <c r="AB186" s="114">
        <f t="shared" si="254"/>
        <v>18.159572809253756</v>
      </c>
      <c r="AC186" s="114">
        <f t="shared" si="254"/>
        <v>20.386581036900093</v>
      </c>
      <c r="AD186" s="114">
        <f t="shared" si="254"/>
        <v>17.046068695430588</v>
      </c>
      <c r="AE186" s="114">
        <f t="shared" si="254"/>
        <v>21.500085150723262</v>
      </c>
      <c r="AF186" s="114">
        <f t="shared" si="254"/>
        <v>15.932564581607419</v>
      </c>
      <c r="AG186" s="114">
        <f t="shared" si="254"/>
        <v>22.61358926454643</v>
      </c>
      <c r="AH186" s="114">
        <f t="shared" si="254"/>
        <v>19.273076923076925</v>
      </c>
      <c r="AI186" s="96">
        <f t="shared" si="237"/>
        <v>0.10000000000000142</v>
      </c>
      <c r="AJ186" s="103">
        <f t="shared" si="222"/>
        <v>1.1388349514563103</v>
      </c>
      <c r="AK186" s="103">
        <f t="shared" si="223"/>
        <v>3.7239902912621345</v>
      </c>
      <c r="AL186" s="103">
        <f t="shared" si="224"/>
        <v>2.8622718446601931</v>
      </c>
      <c r="AM186" s="103">
        <f t="shared" si="225"/>
        <v>2.0005533980582517</v>
      </c>
      <c r="AN186" s="103">
        <f t="shared" si="226"/>
        <v>22.302377893950709</v>
      </c>
      <c r="AO186" s="103">
        <f t="shared" si="227"/>
        <v>16.243775952203141</v>
      </c>
      <c r="AQ186" s="97"/>
      <c r="AR186" s="143">
        <f t="shared" si="228"/>
        <v>0</v>
      </c>
      <c r="AS186" s="96">
        <f t="shared" si="229"/>
        <v>19.100000000000001</v>
      </c>
      <c r="AT186" s="144">
        <f t="shared" si="238"/>
        <v>0.10000000000000142</v>
      </c>
      <c r="AU186" s="143">
        <f t="shared" si="239"/>
        <v>0</v>
      </c>
      <c r="AV186" s="96" t="str">
        <f t="shared" si="240"/>
        <v/>
      </c>
      <c r="AW186" s="96" t="e">
        <f t="shared" si="204"/>
        <v>#N/A</v>
      </c>
      <c r="AX186" s="144" t="e">
        <f t="shared" si="241"/>
        <v>#N/A</v>
      </c>
      <c r="AY186" s="160">
        <f t="shared" si="230"/>
        <v>0</v>
      </c>
      <c r="AZ186" s="96" t="str">
        <f t="shared" si="212"/>
        <v/>
      </c>
      <c r="BA186" s="143">
        <f t="shared" si="242"/>
        <v>0</v>
      </c>
      <c r="BB186" s="96" t="str">
        <f t="shared" si="213"/>
        <v/>
      </c>
      <c r="BC186" s="96" t="e">
        <f t="shared" si="243"/>
        <v>#N/A</v>
      </c>
      <c r="BD186" s="96" t="e">
        <f t="shared" si="244"/>
        <v>#N/A</v>
      </c>
      <c r="BE186" s="143">
        <f t="shared" si="245"/>
        <v>0</v>
      </c>
      <c r="BF186" s="96">
        <f t="shared" si="210"/>
        <v>0</v>
      </c>
      <c r="BG186" s="148" t="e">
        <f t="shared" si="246"/>
        <v>#N/A</v>
      </c>
      <c r="BH186" s="143">
        <f t="shared" si="247"/>
        <v>0</v>
      </c>
      <c r="BI186" s="96">
        <f t="shared" si="211"/>
        <v>0</v>
      </c>
      <c r="BJ186" s="148" t="e">
        <f t="shared" si="248"/>
        <v>#N/A</v>
      </c>
      <c r="BK186" s="143">
        <f t="shared" si="249"/>
        <v>0</v>
      </c>
      <c r="BL186" s="96">
        <f t="shared" si="214"/>
        <v>0</v>
      </c>
      <c r="BM186" s="148" t="e">
        <f t="shared" si="250"/>
        <v>#N/A</v>
      </c>
      <c r="BN186" s="143">
        <f t="shared" si="251"/>
        <v>0</v>
      </c>
      <c r="BO186" s="96">
        <f t="shared" si="215"/>
        <v>0</v>
      </c>
      <c r="BP186" s="148" t="e">
        <f>IF(SUM(BO186:BO199)&gt;0,#REF!,#N/A)</f>
        <v>#N/A</v>
      </c>
      <c r="BQ186" s="143">
        <f t="shared" si="231"/>
        <v>0</v>
      </c>
      <c r="BR186" s="96">
        <f t="shared" si="206"/>
        <v>0</v>
      </c>
      <c r="BS186" s="144" t="e">
        <f t="shared" si="207"/>
        <v>#N/A</v>
      </c>
      <c r="BT186" s="143">
        <f t="shared" si="232"/>
        <v>0</v>
      </c>
      <c r="BU186" s="96">
        <f t="shared" si="208"/>
        <v>0</v>
      </c>
      <c r="BV186" s="144" t="e">
        <f t="shared" si="253"/>
        <v>#N/A</v>
      </c>
      <c r="BW186" s="152">
        <f t="shared" si="233"/>
        <v>0</v>
      </c>
      <c r="BX186" s="96">
        <f t="shared" si="216"/>
        <v>0</v>
      </c>
      <c r="BY186" s="154" t="e">
        <f t="shared" si="234"/>
        <v>#N/A</v>
      </c>
      <c r="BZ186" s="152">
        <f t="shared" si="235"/>
        <v>0</v>
      </c>
      <c r="CA186" s="96">
        <f t="shared" si="217"/>
        <v>0</v>
      </c>
      <c r="CB186" s="155" t="e">
        <f t="shared" si="220"/>
        <v>#N/A</v>
      </c>
    </row>
    <row r="187" spans="2:80" s="115" customFormat="1" ht="12.75" x14ac:dyDescent="0.2">
      <c r="B187" s="89">
        <v>183</v>
      </c>
      <c r="C187" s="106" t="str">
        <f t="shared" si="219"/>
        <v/>
      </c>
      <c r="N187" s="112" t="str">
        <f t="shared" si="203"/>
        <v/>
      </c>
      <c r="Y187" s="113">
        <v>183</v>
      </c>
      <c r="Z187" s="102">
        <f t="shared" si="221"/>
        <v>104</v>
      </c>
      <c r="AA187" s="113">
        <f t="shared" si="252"/>
        <v>19.100000000000001</v>
      </c>
      <c r="AB187" s="114">
        <f t="shared" si="254"/>
        <v>18.159572809253756</v>
      </c>
      <c r="AC187" s="114">
        <f t="shared" si="254"/>
        <v>20.386581036900093</v>
      </c>
      <c r="AD187" s="114">
        <f t="shared" si="254"/>
        <v>17.046068695430588</v>
      </c>
      <c r="AE187" s="114">
        <f t="shared" si="254"/>
        <v>21.500085150723262</v>
      </c>
      <c r="AF187" s="114">
        <f t="shared" si="254"/>
        <v>15.932564581607419</v>
      </c>
      <c r="AG187" s="114">
        <f t="shared" si="254"/>
        <v>22.61358926454643</v>
      </c>
      <c r="AH187" s="114">
        <f t="shared" si="254"/>
        <v>19.273076923076925</v>
      </c>
      <c r="AI187" s="96">
        <f t="shared" si="237"/>
        <v>0.10000000000000142</v>
      </c>
      <c r="AJ187" s="103">
        <f t="shared" si="222"/>
        <v>1.1388349514563103</v>
      </c>
      <c r="AK187" s="103">
        <f t="shared" si="223"/>
        <v>3.7239902912621345</v>
      </c>
      <c r="AL187" s="103">
        <f t="shared" si="224"/>
        <v>2.8622718446601931</v>
      </c>
      <c r="AM187" s="103">
        <f t="shared" si="225"/>
        <v>2.0005533980582517</v>
      </c>
      <c r="AN187" s="103">
        <f t="shared" si="226"/>
        <v>22.302377893950709</v>
      </c>
      <c r="AO187" s="103">
        <f t="shared" si="227"/>
        <v>16.243775952203141</v>
      </c>
      <c r="AQ187" s="97"/>
      <c r="AR187" s="143">
        <f t="shared" si="228"/>
        <v>0</v>
      </c>
      <c r="AS187" s="96">
        <f t="shared" si="229"/>
        <v>19.100000000000001</v>
      </c>
      <c r="AT187" s="144">
        <f t="shared" si="238"/>
        <v>0.10000000000000142</v>
      </c>
      <c r="AU187" s="143">
        <f t="shared" si="239"/>
        <v>0</v>
      </c>
      <c r="AV187" s="96" t="str">
        <f t="shared" si="240"/>
        <v/>
      </c>
      <c r="AW187" s="96" t="e">
        <f t="shared" si="204"/>
        <v>#N/A</v>
      </c>
      <c r="AX187" s="144" t="e">
        <f t="shared" si="241"/>
        <v>#N/A</v>
      </c>
      <c r="AY187" s="160">
        <f t="shared" si="230"/>
        <v>0</v>
      </c>
      <c r="AZ187" s="96" t="str">
        <f t="shared" si="212"/>
        <v/>
      </c>
      <c r="BA187" s="143">
        <f t="shared" si="242"/>
        <v>0</v>
      </c>
      <c r="BB187" s="96" t="str">
        <f t="shared" si="213"/>
        <v/>
      </c>
      <c r="BC187" s="96" t="e">
        <f t="shared" si="243"/>
        <v>#N/A</v>
      </c>
      <c r="BD187" s="96" t="e">
        <f t="shared" si="244"/>
        <v>#N/A</v>
      </c>
      <c r="BE187" s="143">
        <f t="shared" si="245"/>
        <v>0</v>
      </c>
      <c r="BF187" s="96">
        <f t="shared" si="210"/>
        <v>0</v>
      </c>
      <c r="BG187" s="148" t="e">
        <f t="shared" si="246"/>
        <v>#N/A</v>
      </c>
      <c r="BH187" s="143">
        <f t="shared" si="247"/>
        <v>0</v>
      </c>
      <c r="BI187" s="96">
        <f t="shared" si="211"/>
        <v>0</v>
      </c>
      <c r="BJ187" s="148" t="e">
        <f t="shared" si="248"/>
        <v>#N/A</v>
      </c>
      <c r="BK187" s="143">
        <f t="shared" si="249"/>
        <v>0</v>
      </c>
      <c r="BL187" s="96">
        <f t="shared" si="214"/>
        <v>0</v>
      </c>
      <c r="BM187" s="148" t="e">
        <f t="shared" si="250"/>
        <v>#N/A</v>
      </c>
      <c r="BN187" s="143">
        <f t="shared" si="251"/>
        <v>0</v>
      </c>
      <c r="BO187" s="96">
        <f t="shared" si="215"/>
        <v>0</v>
      </c>
      <c r="BP187" s="148" t="e">
        <f>IF(SUM(BO187:BO200)&gt;0,#REF!,#N/A)</f>
        <v>#N/A</v>
      </c>
      <c r="BQ187" s="143">
        <f t="shared" si="231"/>
        <v>0</v>
      </c>
      <c r="BR187" s="96">
        <f t="shared" si="206"/>
        <v>0</v>
      </c>
      <c r="BS187" s="144" t="e">
        <f t="shared" si="207"/>
        <v>#N/A</v>
      </c>
      <c r="BT187" s="143">
        <f t="shared" si="232"/>
        <v>0</v>
      </c>
      <c r="BU187" s="96">
        <f t="shared" si="208"/>
        <v>0</v>
      </c>
      <c r="BV187" s="144" t="e">
        <f t="shared" si="253"/>
        <v>#N/A</v>
      </c>
      <c r="BW187" s="152">
        <f t="shared" si="233"/>
        <v>0</v>
      </c>
      <c r="BX187" s="96">
        <f t="shared" si="216"/>
        <v>0</v>
      </c>
      <c r="BY187" s="154" t="e">
        <f t="shared" si="234"/>
        <v>#N/A</v>
      </c>
      <c r="BZ187" s="152">
        <f t="shared" si="235"/>
        <v>0</v>
      </c>
      <c r="CA187" s="96">
        <f t="shared" si="217"/>
        <v>0</v>
      </c>
      <c r="CB187" s="155" t="e">
        <f t="shared" si="220"/>
        <v>#N/A</v>
      </c>
    </row>
    <row r="188" spans="2:80" s="115" customFormat="1" ht="12.75" x14ac:dyDescent="0.2">
      <c r="B188" s="94">
        <v>184</v>
      </c>
      <c r="C188" s="106" t="str">
        <f t="shared" si="219"/>
        <v/>
      </c>
      <c r="N188" s="112" t="str">
        <f t="shared" si="203"/>
        <v/>
      </c>
      <c r="Y188" s="113">
        <v>184</v>
      </c>
      <c r="Z188" s="102">
        <f t="shared" si="221"/>
        <v>104</v>
      </c>
      <c r="AA188" s="113">
        <f t="shared" si="252"/>
        <v>19.100000000000001</v>
      </c>
      <c r="AB188" s="114">
        <f t="shared" si="254"/>
        <v>18.159572809253756</v>
      </c>
      <c r="AC188" s="114">
        <f t="shared" si="254"/>
        <v>20.386581036900093</v>
      </c>
      <c r="AD188" s="114">
        <f t="shared" si="254"/>
        <v>17.046068695430588</v>
      </c>
      <c r="AE188" s="114">
        <f t="shared" si="254"/>
        <v>21.500085150723262</v>
      </c>
      <c r="AF188" s="114">
        <f t="shared" si="254"/>
        <v>15.932564581607419</v>
      </c>
      <c r="AG188" s="114">
        <f t="shared" si="254"/>
        <v>22.61358926454643</v>
      </c>
      <c r="AH188" s="114">
        <f t="shared" si="254"/>
        <v>19.273076923076925</v>
      </c>
      <c r="AI188" s="96">
        <f t="shared" si="237"/>
        <v>0.10000000000000142</v>
      </c>
      <c r="AJ188" s="103">
        <f t="shared" si="222"/>
        <v>1.1388349514563103</v>
      </c>
      <c r="AK188" s="103">
        <f t="shared" si="223"/>
        <v>3.7239902912621345</v>
      </c>
      <c r="AL188" s="103">
        <f t="shared" si="224"/>
        <v>2.8622718446601931</v>
      </c>
      <c r="AM188" s="103">
        <f t="shared" si="225"/>
        <v>2.0005533980582517</v>
      </c>
      <c r="AN188" s="103">
        <f t="shared" si="226"/>
        <v>22.302377893950709</v>
      </c>
      <c r="AO188" s="103">
        <f t="shared" si="227"/>
        <v>16.243775952203141</v>
      </c>
      <c r="AQ188" s="97"/>
      <c r="AR188" s="143">
        <f t="shared" si="228"/>
        <v>0</v>
      </c>
      <c r="AS188" s="96">
        <f t="shared" si="229"/>
        <v>19.100000000000001</v>
      </c>
      <c r="AT188" s="144">
        <f t="shared" si="238"/>
        <v>0.10000000000000142</v>
      </c>
      <c r="AU188" s="143">
        <f t="shared" si="239"/>
        <v>0</v>
      </c>
      <c r="AV188" s="96" t="str">
        <f t="shared" si="240"/>
        <v/>
      </c>
      <c r="AW188" s="96" t="e">
        <f t="shared" si="204"/>
        <v>#N/A</v>
      </c>
      <c r="AX188" s="144" t="e">
        <f t="shared" si="241"/>
        <v>#N/A</v>
      </c>
      <c r="AY188" s="160">
        <f t="shared" si="230"/>
        <v>0</v>
      </c>
      <c r="AZ188" s="96" t="str">
        <f t="shared" si="212"/>
        <v/>
      </c>
      <c r="BA188" s="143">
        <f t="shared" si="242"/>
        <v>0</v>
      </c>
      <c r="BB188" s="96" t="str">
        <f t="shared" si="213"/>
        <v/>
      </c>
      <c r="BC188" s="96" t="e">
        <f t="shared" si="243"/>
        <v>#N/A</v>
      </c>
      <c r="BD188" s="96" t="e">
        <f t="shared" si="244"/>
        <v>#N/A</v>
      </c>
      <c r="BE188" s="143">
        <f t="shared" si="245"/>
        <v>0</v>
      </c>
      <c r="BF188" s="96">
        <f t="shared" si="210"/>
        <v>0</v>
      </c>
      <c r="BG188" s="148" t="e">
        <f t="shared" si="246"/>
        <v>#N/A</v>
      </c>
      <c r="BH188" s="143">
        <f t="shared" si="247"/>
        <v>0</v>
      </c>
      <c r="BI188" s="96">
        <f t="shared" si="211"/>
        <v>0</v>
      </c>
      <c r="BJ188" s="148" t="e">
        <f t="shared" si="248"/>
        <v>#N/A</v>
      </c>
      <c r="BK188" s="143">
        <f t="shared" si="249"/>
        <v>0</v>
      </c>
      <c r="BL188" s="96">
        <f t="shared" si="214"/>
        <v>0</v>
      </c>
      <c r="BM188" s="148" t="e">
        <f t="shared" si="250"/>
        <v>#N/A</v>
      </c>
      <c r="BN188" s="143">
        <f t="shared" si="251"/>
        <v>0</v>
      </c>
      <c r="BO188" s="96">
        <f t="shared" si="215"/>
        <v>0</v>
      </c>
      <c r="BP188" s="148" t="e">
        <f>IF(SUM(BO188:BO201)&gt;0,#REF!,#N/A)</f>
        <v>#N/A</v>
      </c>
      <c r="BQ188" s="143">
        <f t="shared" si="231"/>
        <v>0</v>
      </c>
      <c r="BR188" s="96">
        <f t="shared" si="206"/>
        <v>0</v>
      </c>
      <c r="BS188" s="144" t="e">
        <f t="shared" si="207"/>
        <v>#N/A</v>
      </c>
      <c r="BT188" s="143">
        <f t="shared" si="232"/>
        <v>0</v>
      </c>
      <c r="BU188" s="96">
        <f t="shared" si="208"/>
        <v>0</v>
      </c>
      <c r="BV188" s="144" t="e">
        <f t="shared" si="253"/>
        <v>#N/A</v>
      </c>
      <c r="BW188" s="152">
        <f t="shared" si="233"/>
        <v>0</v>
      </c>
      <c r="BX188" s="96">
        <f t="shared" si="216"/>
        <v>0</v>
      </c>
      <c r="BY188" s="154" t="e">
        <f t="shared" si="234"/>
        <v>#N/A</v>
      </c>
      <c r="BZ188" s="152">
        <f t="shared" si="235"/>
        <v>0</v>
      </c>
      <c r="CA188" s="96">
        <f t="shared" si="217"/>
        <v>0</v>
      </c>
      <c r="CB188" s="155" t="e">
        <f t="shared" si="220"/>
        <v>#N/A</v>
      </c>
    </row>
    <row r="189" spans="2:80" s="115" customFormat="1" ht="12.75" x14ac:dyDescent="0.2">
      <c r="B189" s="89">
        <v>185</v>
      </c>
      <c r="C189" s="106" t="str">
        <f t="shared" si="219"/>
        <v/>
      </c>
      <c r="N189" s="112" t="str">
        <f t="shared" si="203"/>
        <v/>
      </c>
      <c r="Y189" s="113">
        <v>185</v>
      </c>
      <c r="Z189" s="102">
        <f t="shared" si="221"/>
        <v>104</v>
      </c>
      <c r="AA189" s="113">
        <f t="shared" si="252"/>
        <v>19.100000000000001</v>
      </c>
      <c r="AB189" s="114">
        <f t="shared" si="254"/>
        <v>18.159572809253756</v>
      </c>
      <c r="AC189" s="114">
        <f t="shared" si="254"/>
        <v>20.386581036900093</v>
      </c>
      <c r="AD189" s="114">
        <f t="shared" si="254"/>
        <v>17.046068695430588</v>
      </c>
      <c r="AE189" s="114">
        <f t="shared" si="254"/>
        <v>21.500085150723262</v>
      </c>
      <c r="AF189" s="114">
        <f t="shared" si="254"/>
        <v>15.932564581607419</v>
      </c>
      <c r="AG189" s="114">
        <f t="shared" si="254"/>
        <v>22.61358926454643</v>
      </c>
      <c r="AH189" s="114">
        <f t="shared" si="254"/>
        <v>19.273076923076925</v>
      </c>
      <c r="AI189" s="96">
        <f t="shared" si="237"/>
        <v>0.10000000000000142</v>
      </c>
      <c r="AJ189" s="103">
        <f t="shared" si="222"/>
        <v>1.1388349514563103</v>
      </c>
      <c r="AK189" s="103">
        <f t="shared" si="223"/>
        <v>3.7239902912621345</v>
      </c>
      <c r="AL189" s="103">
        <f t="shared" si="224"/>
        <v>2.8622718446601931</v>
      </c>
      <c r="AM189" s="103">
        <f t="shared" si="225"/>
        <v>2.0005533980582517</v>
      </c>
      <c r="AN189" s="103">
        <f t="shared" si="226"/>
        <v>22.302377893950709</v>
      </c>
      <c r="AO189" s="103">
        <f t="shared" si="227"/>
        <v>16.243775952203141</v>
      </c>
      <c r="AQ189" s="97"/>
      <c r="AR189" s="143">
        <f t="shared" si="228"/>
        <v>0</v>
      </c>
      <c r="AS189" s="96">
        <f t="shared" si="229"/>
        <v>19.100000000000001</v>
      </c>
      <c r="AT189" s="144">
        <f t="shared" si="238"/>
        <v>0.10000000000000142</v>
      </c>
      <c r="AU189" s="143">
        <f t="shared" si="239"/>
        <v>0</v>
      </c>
      <c r="AV189" s="96" t="str">
        <f t="shared" si="240"/>
        <v/>
      </c>
      <c r="AW189" s="96" t="e">
        <f t="shared" si="204"/>
        <v>#N/A</v>
      </c>
      <c r="AX189" s="144" t="e">
        <f t="shared" si="241"/>
        <v>#N/A</v>
      </c>
      <c r="AY189" s="160">
        <f t="shared" si="230"/>
        <v>0</v>
      </c>
      <c r="AZ189" s="96" t="str">
        <f t="shared" si="212"/>
        <v/>
      </c>
      <c r="BA189" s="143">
        <f t="shared" si="242"/>
        <v>0</v>
      </c>
      <c r="BB189" s="96" t="str">
        <f t="shared" si="213"/>
        <v/>
      </c>
      <c r="BC189" s="96" t="e">
        <f t="shared" si="243"/>
        <v>#N/A</v>
      </c>
      <c r="BD189" s="96" t="e">
        <f t="shared" si="244"/>
        <v>#N/A</v>
      </c>
      <c r="BE189" s="143">
        <f t="shared" si="245"/>
        <v>0</v>
      </c>
      <c r="BF189" s="96">
        <f t="shared" si="210"/>
        <v>0</v>
      </c>
      <c r="BG189" s="148" t="e">
        <f t="shared" si="246"/>
        <v>#N/A</v>
      </c>
      <c r="BH189" s="143">
        <f t="shared" si="247"/>
        <v>0</v>
      </c>
      <c r="BI189" s="96">
        <f t="shared" si="211"/>
        <v>0</v>
      </c>
      <c r="BJ189" s="148" t="e">
        <f t="shared" si="248"/>
        <v>#N/A</v>
      </c>
      <c r="BK189" s="143">
        <f t="shared" si="249"/>
        <v>0</v>
      </c>
      <c r="BL189" s="96">
        <f t="shared" si="214"/>
        <v>0</v>
      </c>
      <c r="BM189" s="148" t="e">
        <f t="shared" si="250"/>
        <v>#N/A</v>
      </c>
      <c r="BN189" s="143">
        <f t="shared" si="251"/>
        <v>0</v>
      </c>
      <c r="BO189" s="96">
        <f t="shared" si="215"/>
        <v>0</v>
      </c>
      <c r="BP189" s="148" t="e">
        <f>IF(SUM(BO189:BO202)&gt;0,#REF!,#N/A)</f>
        <v>#N/A</v>
      </c>
      <c r="BQ189" s="143">
        <f t="shared" si="231"/>
        <v>0</v>
      </c>
      <c r="BR189" s="96">
        <f t="shared" si="206"/>
        <v>0</v>
      </c>
      <c r="BS189" s="144" t="e">
        <f t="shared" si="207"/>
        <v>#N/A</v>
      </c>
      <c r="BT189" s="143">
        <f t="shared" si="232"/>
        <v>0</v>
      </c>
      <c r="BU189" s="96">
        <f t="shared" si="208"/>
        <v>0</v>
      </c>
      <c r="BV189" s="144" t="e">
        <f t="shared" si="253"/>
        <v>#N/A</v>
      </c>
      <c r="BW189" s="152">
        <f t="shared" si="233"/>
        <v>0</v>
      </c>
      <c r="BX189" s="96">
        <f t="shared" si="216"/>
        <v>0</v>
      </c>
      <c r="BY189" s="154" t="e">
        <f t="shared" si="234"/>
        <v>#N/A</v>
      </c>
      <c r="BZ189" s="152">
        <f t="shared" si="235"/>
        <v>0</v>
      </c>
      <c r="CA189" s="96">
        <f t="shared" si="217"/>
        <v>0</v>
      </c>
      <c r="CB189" s="155" t="e">
        <f t="shared" si="220"/>
        <v>#N/A</v>
      </c>
    </row>
    <row r="190" spans="2:80" s="115" customFormat="1" ht="12.75" x14ac:dyDescent="0.2">
      <c r="B190" s="94">
        <v>186</v>
      </c>
      <c r="C190" s="106" t="str">
        <f t="shared" si="219"/>
        <v/>
      </c>
      <c r="N190" s="112" t="str">
        <f t="shared" si="203"/>
        <v/>
      </c>
      <c r="Y190" s="113">
        <v>186</v>
      </c>
      <c r="Z190" s="102">
        <f t="shared" si="221"/>
        <v>104</v>
      </c>
      <c r="AA190" s="113">
        <f t="shared" si="252"/>
        <v>19.100000000000001</v>
      </c>
      <c r="AB190" s="114">
        <f t="shared" si="254"/>
        <v>18.159572809253756</v>
      </c>
      <c r="AC190" s="114">
        <f t="shared" si="254"/>
        <v>20.386581036900093</v>
      </c>
      <c r="AD190" s="114">
        <f t="shared" si="254"/>
        <v>17.046068695430588</v>
      </c>
      <c r="AE190" s="114">
        <f t="shared" si="254"/>
        <v>21.500085150723262</v>
      </c>
      <c r="AF190" s="114">
        <f t="shared" si="254"/>
        <v>15.932564581607419</v>
      </c>
      <c r="AG190" s="114">
        <f t="shared" si="254"/>
        <v>22.61358926454643</v>
      </c>
      <c r="AH190" s="114">
        <f t="shared" si="254"/>
        <v>19.273076923076925</v>
      </c>
      <c r="AI190" s="96">
        <f t="shared" si="237"/>
        <v>0.10000000000000142</v>
      </c>
      <c r="AJ190" s="103">
        <f t="shared" si="222"/>
        <v>1.1388349514563103</v>
      </c>
      <c r="AK190" s="103">
        <f t="shared" si="223"/>
        <v>3.7239902912621345</v>
      </c>
      <c r="AL190" s="103">
        <f t="shared" si="224"/>
        <v>2.8622718446601931</v>
      </c>
      <c r="AM190" s="103">
        <f t="shared" si="225"/>
        <v>2.0005533980582517</v>
      </c>
      <c r="AN190" s="103">
        <f t="shared" si="226"/>
        <v>22.302377893950709</v>
      </c>
      <c r="AO190" s="103">
        <f t="shared" si="227"/>
        <v>16.243775952203141</v>
      </c>
      <c r="AQ190" s="97"/>
      <c r="AR190" s="143">
        <f t="shared" si="228"/>
        <v>0</v>
      </c>
      <c r="AS190" s="96">
        <f t="shared" si="229"/>
        <v>19.100000000000001</v>
      </c>
      <c r="AT190" s="144">
        <f t="shared" si="238"/>
        <v>0.10000000000000142</v>
      </c>
      <c r="AU190" s="143">
        <f t="shared" si="239"/>
        <v>0</v>
      </c>
      <c r="AV190" s="96" t="str">
        <f t="shared" si="240"/>
        <v/>
      </c>
      <c r="AW190" s="96" t="e">
        <f t="shared" si="204"/>
        <v>#N/A</v>
      </c>
      <c r="AX190" s="144" t="e">
        <f t="shared" si="241"/>
        <v>#N/A</v>
      </c>
      <c r="AY190" s="160">
        <f t="shared" si="230"/>
        <v>0</v>
      </c>
      <c r="AZ190" s="96" t="str">
        <f t="shared" si="212"/>
        <v/>
      </c>
      <c r="BA190" s="143">
        <f t="shared" si="242"/>
        <v>0</v>
      </c>
      <c r="BB190" s="96" t="str">
        <f t="shared" si="213"/>
        <v/>
      </c>
      <c r="BC190" s="96" t="e">
        <f t="shared" si="243"/>
        <v>#N/A</v>
      </c>
      <c r="BD190" s="96" t="e">
        <f t="shared" si="244"/>
        <v>#N/A</v>
      </c>
      <c r="BE190" s="143">
        <f t="shared" si="245"/>
        <v>0</v>
      </c>
      <c r="BF190" s="96">
        <f t="shared" si="210"/>
        <v>0</v>
      </c>
      <c r="BG190" s="148" t="e">
        <f t="shared" si="246"/>
        <v>#N/A</v>
      </c>
      <c r="BH190" s="143">
        <f t="shared" si="247"/>
        <v>0</v>
      </c>
      <c r="BI190" s="96">
        <f t="shared" si="211"/>
        <v>0</v>
      </c>
      <c r="BJ190" s="148" t="e">
        <f t="shared" si="248"/>
        <v>#N/A</v>
      </c>
      <c r="BK190" s="143">
        <f t="shared" si="249"/>
        <v>0</v>
      </c>
      <c r="BL190" s="96">
        <f t="shared" si="214"/>
        <v>0</v>
      </c>
      <c r="BM190" s="148" t="e">
        <f t="shared" si="250"/>
        <v>#N/A</v>
      </c>
      <c r="BN190" s="143">
        <f t="shared" si="251"/>
        <v>0</v>
      </c>
      <c r="BO190" s="96">
        <f t="shared" si="215"/>
        <v>0</v>
      </c>
      <c r="BP190" s="148" t="e">
        <f>IF(SUM(BO190:BO203)&gt;0,#REF!,#N/A)</f>
        <v>#N/A</v>
      </c>
      <c r="BQ190" s="143">
        <f t="shared" si="231"/>
        <v>0</v>
      </c>
      <c r="BR190" s="96">
        <f t="shared" si="206"/>
        <v>0</v>
      </c>
      <c r="BS190" s="144" t="e">
        <f t="shared" si="207"/>
        <v>#N/A</v>
      </c>
      <c r="BT190" s="143">
        <f t="shared" si="232"/>
        <v>0</v>
      </c>
      <c r="BU190" s="96">
        <f t="shared" si="208"/>
        <v>0</v>
      </c>
      <c r="BV190" s="144" t="e">
        <f t="shared" si="253"/>
        <v>#N/A</v>
      </c>
      <c r="BW190" s="152">
        <f t="shared" si="233"/>
        <v>0</v>
      </c>
      <c r="BX190" s="96">
        <f t="shared" si="216"/>
        <v>0</v>
      </c>
      <c r="BY190" s="154" t="e">
        <f t="shared" si="234"/>
        <v>#N/A</v>
      </c>
      <c r="BZ190" s="152">
        <f t="shared" si="235"/>
        <v>0</v>
      </c>
      <c r="CA190" s="96">
        <f t="shared" si="217"/>
        <v>0</v>
      </c>
      <c r="CB190" s="155" t="e">
        <f t="shared" si="220"/>
        <v>#N/A</v>
      </c>
    </row>
    <row r="191" spans="2:80" s="115" customFormat="1" ht="12.75" x14ac:dyDescent="0.2">
      <c r="B191" s="89">
        <v>187</v>
      </c>
      <c r="C191" s="106" t="str">
        <f t="shared" si="219"/>
        <v/>
      </c>
      <c r="N191" s="112" t="str">
        <f t="shared" si="203"/>
        <v/>
      </c>
      <c r="Y191" s="113">
        <v>187</v>
      </c>
      <c r="Z191" s="102">
        <f t="shared" si="221"/>
        <v>104</v>
      </c>
      <c r="AA191" s="113">
        <f t="shared" si="252"/>
        <v>19.100000000000001</v>
      </c>
      <c r="AB191" s="114">
        <f t="shared" si="254"/>
        <v>18.159572809253756</v>
      </c>
      <c r="AC191" s="114">
        <f t="shared" si="254"/>
        <v>20.386581036900093</v>
      </c>
      <c r="AD191" s="114">
        <f t="shared" si="254"/>
        <v>17.046068695430588</v>
      </c>
      <c r="AE191" s="114">
        <f t="shared" si="254"/>
        <v>21.500085150723262</v>
      </c>
      <c r="AF191" s="114">
        <f t="shared" si="254"/>
        <v>15.932564581607419</v>
      </c>
      <c r="AG191" s="114">
        <f t="shared" si="254"/>
        <v>22.61358926454643</v>
      </c>
      <c r="AH191" s="114">
        <f t="shared" si="254"/>
        <v>19.273076923076925</v>
      </c>
      <c r="AI191" s="96">
        <f t="shared" si="237"/>
        <v>0.10000000000000142</v>
      </c>
      <c r="AJ191" s="103">
        <f t="shared" si="222"/>
        <v>1.1388349514563103</v>
      </c>
      <c r="AK191" s="103">
        <f t="shared" si="223"/>
        <v>3.7239902912621345</v>
      </c>
      <c r="AL191" s="103">
        <f t="shared" si="224"/>
        <v>2.8622718446601931</v>
      </c>
      <c r="AM191" s="103">
        <f t="shared" si="225"/>
        <v>2.0005533980582517</v>
      </c>
      <c r="AN191" s="103">
        <f t="shared" si="226"/>
        <v>22.302377893950709</v>
      </c>
      <c r="AO191" s="103">
        <f t="shared" si="227"/>
        <v>16.243775952203141</v>
      </c>
      <c r="AQ191" s="97"/>
      <c r="AR191" s="143">
        <f t="shared" si="228"/>
        <v>0</v>
      </c>
      <c r="AS191" s="96">
        <f t="shared" si="229"/>
        <v>19.100000000000001</v>
      </c>
      <c r="AT191" s="144">
        <f t="shared" si="238"/>
        <v>0.10000000000000142</v>
      </c>
      <c r="AU191" s="143">
        <f t="shared" si="239"/>
        <v>0</v>
      </c>
      <c r="AV191" s="96" t="str">
        <f t="shared" si="240"/>
        <v/>
      </c>
      <c r="AW191" s="96" t="e">
        <f t="shared" si="204"/>
        <v>#N/A</v>
      </c>
      <c r="AX191" s="144" t="e">
        <f t="shared" si="241"/>
        <v>#N/A</v>
      </c>
      <c r="AY191" s="160">
        <f t="shared" si="230"/>
        <v>0</v>
      </c>
      <c r="AZ191" s="96" t="str">
        <f t="shared" si="212"/>
        <v/>
      </c>
      <c r="BA191" s="143">
        <f t="shared" si="242"/>
        <v>0</v>
      </c>
      <c r="BB191" s="96" t="str">
        <f t="shared" si="213"/>
        <v/>
      </c>
      <c r="BC191" s="96" t="e">
        <f t="shared" si="243"/>
        <v>#N/A</v>
      </c>
      <c r="BD191" s="96" t="e">
        <f t="shared" si="244"/>
        <v>#N/A</v>
      </c>
      <c r="BE191" s="143">
        <f t="shared" si="245"/>
        <v>0</v>
      </c>
      <c r="BF191" s="96">
        <f t="shared" si="210"/>
        <v>0</v>
      </c>
      <c r="BG191" s="148" t="e">
        <f t="shared" si="246"/>
        <v>#N/A</v>
      </c>
      <c r="BH191" s="143">
        <f t="shared" si="247"/>
        <v>0</v>
      </c>
      <c r="BI191" s="96">
        <f t="shared" si="211"/>
        <v>0</v>
      </c>
      <c r="BJ191" s="148" t="e">
        <f t="shared" si="248"/>
        <v>#N/A</v>
      </c>
      <c r="BK191" s="143">
        <f t="shared" si="249"/>
        <v>0</v>
      </c>
      <c r="BL191" s="96">
        <f t="shared" si="214"/>
        <v>0</v>
      </c>
      <c r="BM191" s="148" t="e">
        <f t="shared" si="250"/>
        <v>#N/A</v>
      </c>
      <c r="BN191" s="143">
        <f t="shared" si="251"/>
        <v>0</v>
      </c>
      <c r="BO191" s="96">
        <f t="shared" si="215"/>
        <v>0</v>
      </c>
      <c r="BP191" s="148" t="e">
        <f>IF(SUM(BO191:BO204)&gt;0,#REF!,#N/A)</f>
        <v>#N/A</v>
      </c>
      <c r="BQ191" s="143">
        <f t="shared" si="231"/>
        <v>0</v>
      </c>
      <c r="BR191" s="96">
        <f t="shared" si="206"/>
        <v>0</v>
      </c>
      <c r="BS191" s="144" t="e">
        <f t="shared" si="207"/>
        <v>#N/A</v>
      </c>
      <c r="BT191" s="143">
        <f t="shared" si="232"/>
        <v>0</v>
      </c>
      <c r="BU191" s="96">
        <f t="shared" si="208"/>
        <v>0</v>
      </c>
      <c r="BV191" s="144" t="e">
        <f t="shared" si="253"/>
        <v>#N/A</v>
      </c>
      <c r="BW191" s="152">
        <f t="shared" si="233"/>
        <v>0</v>
      </c>
      <c r="BX191" s="96">
        <f t="shared" si="216"/>
        <v>0</v>
      </c>
      <c r="BY191" s="154" t="e">
        <f t="shared" si="234"/>
        <v>#N/A</v>
      </c>
      <c r="BZ191" s="152">
        <f t="shared" si="235"/>
        <v>0</v>
      </c>
      <c r="CA191" s="96">
        <f t="shared" si="217"/>
        <v>0</v>
      </c>
      <c r="CB191" s="155" t="e">
        <f t="shared" si="220"/>
        <v>#N/A</v>
      </c>
    </row>
    <row r="192" spans="2:80" s="115" customFormat="1" ht="12.75" x14ac:dyDescent="0.2">
      <c r="B192" s="94">
        <v>188</v>
      </c>
      <c r="C192" s="106" t="str">
        <f t="shared" si="219"/>
        <v/>
      </c>
      <c r="N192" s="112" t="str">
        <f t="shared" si="203"/>
        <v/>
      </c>
      <c r="Y192" s="113">
        <v>188</v>
      </c>
      <c r="Z192" s="102">
        <f t="shared" si="221"/>
        <v>104</v>
      </c>
      <c r="AA192" s="113">
        <f t="shared" si="252"/>
        <v>19.100000000000001</v>
      </c>
      <c r="AB192" s="114">
        <f t="shared" si="254"/>
        <v>18.159572809253756</v>
      </c>
      <c r="AC192" s="114">
        <f t="shared" si="254"/>
        <v>20.386581036900093</v>
      </c>
      <c r="AD192" s="114">
        <f t="shared" si="254"/>
        <v>17.046068695430588</v>
      </c>
      <c r="AE192" s="114">
        <f t="shared" si="254"/>
        <v>21.500085150723262</v>
      </c>
      <c r="AF192" s="114">
        <f t="shared" si="254"/>
        <v>15.932564581607419</v>
      </c>
      <c r="AG192" s="114">
        <f t="shared" si="254"/>
        <v>22.61358926454643</v>
      </c>
      <c r="AH192" s="114">
        <f t="shared" si="254"/>
        <v>19.273076923076925</v>
      </c>
      <c r="AI192" s="96">
        <f t="shared" si="237"/>
        <v>0.10000000000000142</v>
      </c>
      <c r="AJ192" s="103">
        <f t="shared" si="222"/>
        <v>1.1388349514563103</v>
      </c>
      <c r="AK192" s="103">
        <f t="shared" si="223"/>
        <v>3.7239902912621345</v>
      </c>
      <c r="AL192" s="103">
        <f t="shared" si="224"/>
        <v>2.8622718446601931</v>
      </c>
      <c r="AM192" s="103">
        <f t="shared" si="225"/>
        <v>2.0005533980582517</v>
      </c>
      <c r="AN192" s="103">
        <f t="shared" si="226"/>
        <v>22.302377893950709</v>
      </c>
      <c r="AO192" s="103">
        <f t="shared" si="227"/>
        <v>16.243775952203141</v>
      </c>
      <c r="AQ192" s="97"/>
      <c r="AR192" s="143">
        <f t="shared" si="228"/>
        <v>0</v>
      </c>
      <c r="AS192" s="96">
        <f t="shared" si="229"/>
        <v>19.100000000000001</v>
      </c>
      <c r="AT192" s="144">
        <f t="shared" si="238"/>
        <v>0.10000000000000142</v>
      </c>
      <c r="AU192" s="143">
        <f t="shared" si="239"/>
        <v>0</v>
      </c>
      <c r="AV192" s="96" t="str">
        <f t="shared" si="240"/>
        <v/>
      </c>
      <c r="AW192" s="96" t="e">
        <f t="shared" si="204"/>
        <v>#N/A</v>
      </c>
      <c r="AX192" s="144" t="e">
        <f t="shared" si="241"/>
        <v>#N/A</v>
      </c>
      <c r="AY192" s="160">
        <f t="shared" si="230"/>
        <v>0</v>
      </c>
      <c r="AZ192" s="96" t="str">
        <f t="shared" si="212"/>
        <v/>
      </c>
      <c r="BA192" s="143">
        <f t="shared" si="242"/>
        <v>0</v>
      </c>
      <c r="BB192" s="96" t="str">
        <f t="shared" si="213"/>
        <v/>
      </c>
      <c r="BC192" s="96" t="e">
        <f t="shared" si="243"/>
        <v>#N/A</v>
      </c>
      <c r="BD192" s="96" t="e">
        <f t="shared" si="244"/>
        <v>#N/A</v>
      </c>
      <c r="BE192" s="143">
        <f t="shared" si="245"/>
        <v>0</v>
      </c>
      <c r="BF192" s="96">
        <f t="shared" si="210"/>
        <v>0</v>
      </c>
      <c r="BG192" s="148" t="e">
        <f t="shared" si="246"/>
        <v>#N/A</v>
      </c>
      <c r="BH192" s="143">
        <f t="shared" si="247"/>
        <v>0</v>
      </c>
      <c r="BI192" s="96">
        <f t="shared" si="211"/>
        <v>0</v>
      </c>
      <c r="BJ192" s="148" t="e">
        <f t="shared" si="248"/>
        <v>#N/A</v>
      </c>
      <c r="BK192" s="143">
        <f t="shared" si="249"/>
        <v>0</v>
      </c>
      <c r="BL192" s="96">
        <f t="shared" si="214"/>
        <v>0</v>
      </c>
      <c r="BM192" s="148"/>
      <c r="BN192" s="143">
        <f t="shared" si="251"/>
        <v>0</v>
      </c>
      <c r="BO192" s="96">
        <f t="shared" si="215"/>
        <v>0</v>
      </c>
      <c r="BP192" s="157"/>
      <c r="BQ192" s="143">
        <f t="shared" si="231"/>
        <v>0</v>
      </c>
      <c r="BR192" s="96">
        <f t="shared" si="206"/>
        <v>0</v>
      </c>
      <c r="BS192" s="144" t="e">
        <f t="shared" si="207"/>
        <v>#N/A</v>
      </c>
      <c r="BT192" s="143">
        <f t="shared" si="232"/>
        <v>0</v>
      </c>
      <c r="BU192" s="96">
        <f t="shared" si="208"/>
        <v>0</v>
      </c>
      <c r="BV192" s="144" t="e">
        <f t="shared" si="253"/>
        <v>#N/A</v>
      </c>
      <c r="BW192" s="152">
        <f t="shared" si="233"/>
        <v>0</v>
      </c>
      <c r="BX192" s="96">
        <f t="shared" si="216"/>
        <v>0</v>
      </c>
      <c r="BY192" s="154" t="e">
        <f t="shared" si="234"/>
        <v>#N/A</v>
      </c>
      <c r="BZ192" s="152">
        <f t="shared" si="235"/>
        <v>0</v>
      </c>
      <c r="CA192" s="96">
        <f t="shared" si="217"/>
        <v>0</v>
      </c>
      <c r="CB192" s="155" t="e">
        <f t="shared" si="220"/>
        <v>#N/A</v>
      </c>
    </row>
    <row r="193" spans="2:80" s="115" customFormat="1" ht="12.75" x14ac:dyDescent="0.2">
      <c r="B193" s="89">
        <v>189</v>
      </c>
      <c r="C193" s="106" t="str">
        <f t="shared" si="219"/>
        <v/>
      </c>
      <c r="N193" s="112" t="str">
        <f t="shared" si="203"/>
        <v/>
      </c>
      <c r="Y193" s="113">
        <v>189</v>
      </c>
      <c r="Z193" s="102">
        <f t="shared" si="221"/>
        <v>104</v>
      </c>
      <c r="AA193" s="113">
        <f t="shared" si="252"/>
        <v>19.100000000000001</v>
      </c>
      <c r="AB193" s="114">
        <f t="shared" si="254"/>
        <v>18.159572809253756</v>
      </c>
      <c r="AC193" s="114">
        <f t="shared" si="254"/>
        <v>20.386581036900093</v>
      </c>
      <c r="AD193" s="114">
        <f t="shared" si="254"/>
        <v>17.046068695430588</v>
      </c>
      <c r="AE193" s="114">
        <f t="shared" si="254"/>
        <v>21.500085150723262</v>
      </c>
      <c r="AF193" s="114">
        <f t="shared" si="254"/>
        <v>15.932564581607419</v>
      </c>
      <c r="AG193" s="114">
        <f t="shared" si="254"/>
        <v>22.61358926454643</v>
      </c>
      <c r="AH193" s="114">
        <f t="shared" si="254"/>
        <v>19.273076923076925</v>
      </c>
      <c r="AI193" s="96">
        <f t="shared" si="237"/>
        <v>0.10000000000000142</v>
      </c>
      <c r="AJ193" s="103">
        <f t="shared" si="222"/>
        <v>1.1388349514563103</v>
      </c>
      <c r="AK193" s="103">
        <f t="shared" si="223"/>
        <v>3.7239902912621345</v>
      </c>
      <c r="AL193" s="103">
        <f t="shared" si="224"/>
        <v>2.8622718446601931</v>
      </c>
      <c r="AM193" s="103">
        <f t="shared" si="225"/>
        <v>2.0005533980582517</v>
      </c>
      <c r="AN193" s="103">
        <f t="shared" si="226"/>
        <v>22.302377893950709</v>
      </c>
      <c r="AO193" s="103">
        <f t="shared" si="227"/>
        <v>16.243775952203141</v>
      </c>
      <c r="AQ193" s="97"/>
      <c r="AR193" s="143">
        <f t="shared" si="228"/>
        <v>0</v>
      </c>
      <c r="AS193" s="96">
        <f t="shared" si="229"/>
        <v>19.100000000000001</v>
      </c>
      <c r="AT193" s="144">
        <f t="shared" si="238"/>
        <v>0.10000000000000142</v>
      </c>
      <c r="AU193" s="143">
        <f t="shared" si="239"/>
        <v>0</v>
      </c>
      <c r="AV193" s="96" t="str">
        <f t="shared" si="240"/>
        <v/>
      </c>
      <c r="AW193" s="96" t="e">
        <f t="shared" si="204"/>
        <v>#N/A</v>
      </c>
      <c r="AX193" s="144" t="e">
        <f t="shared" si="241"/>
        <v>#N/A</v>
      </c>
      <c r="AY193" s="160">
        <f t="shared" si="230"/>
        <v>0</v>
      </c>
      <c r="AZ193" s="96" t="str">
        <f t="shared" si="212"/>
        <v/>
      </c>
      <c r="BA193" s="143">
        <f t="shared" si="242"/>
        <v>0</v>
      </c>
      <c r="BB193" s="96" t="str">
        <f t="shared" si="213"/>
        <v/>
      </c>
      <c r="BC193" s="96" t="e">
        <f t="shared" si="243"/>
        <v>#N/A</v>
      </c>
      <c r="BD193" s="96" t="e">
        <f t="shared" si="244"/>
        <v>#N/A</v>
      </c>
      <c r="BE193" s="143">
        <f t="shared" si="245"/>
        <v>0</v>
      </c>
      <c r="BF193" s="96">
        <f t="shared" si="210"/>
        <v>0</v>
      </c>
      <c r="BG193" s="148" t="e">
        <f t="shared" si="246"/>
        <v>#N/A</v>
      </c>
      <c r="BH193" s="143">
        <f t="shared" si="247"/>
        <v>0</v>
      </c>
      <c r="BI193" s="96">
        <f t="shared" si="211"/>
        <v>0</v>
      </c>
      <c r="BJ193" s="148" t="e">
        <f t="shared" si="248"/>
        <v>#N/A</v>
      </c>
      <c r="BK193" s="143">
        <f t="shared" si="249"/>
        <v>0</v>
      </c>
      <c r="BL193" s="96">
        <f t="shared" si="214"/>
        <v>0</v>
      </c>
      <c r="BM193" s="148"/>
      <c r="BN193" s="143">
        <f t="shared" si="251"/>
        <v>0</v>
      </c>
      <c r="BO193" s="96">
        <f t="shared" si="215"/>
        <v>0</v>
      </c>
      <c r="BP193" s="157"/>
      <c r="BQ193" s="143">
        <f t="shared" si="231"/>
        <v>0</v>
      </c>
      <c r="BR193" s="96">
        <f t="shared" si="206"/>
        <v>0</v>
      </c>
      <c r="BS193" s="144" t="e">
        <f t="shared" si="207"/>
        <v>#N/A</v>
      </c>
      <c r="BT193" s="143">
        <f t="shared" si="232"/>
        <v>0</v>
      </c>
      <c r="BU193" s="96">
        <f t="shared" si="208"/>
        <v>0</v>
      </c>
      <c r="BV193" s="144" t="e">
        <f t="shared" si="253"/>
        <v>#N/A</v>
      </c>
      <c r="BW193" s="152">
        <f t="shared" si="233"/>
        <v>0</v>
      </c>
      <c r="BX193" s="96">
        <f t="shared" si="216"/>
        <v>0</v>
      </c>
      <c r="BY193" s="154" t="e">
        <f t="shared" si="234"/>
        <v>#N/A</v>
      </c>
      <c r="BZ193" s="152">
        <f t="shared" si="235"/>
        <v>0</v>
      </c>
      <c r="CA193" s="96">
        <f t="shared" si="217"/>
        <v>0</v>
      </c>
      <c r="CB193" s="155" t="e">
        <f t="shared" si="220"/>
        <v>#N/A</v>
      </c>
    </row>
    <row r="194" spans="2:80" s="115" customFormat="1" ht="12.75" x14ac:dyDescent="0.2">
      <c r="B194" s="94">
        <v>190</v>
      </c>
      <c r="C194" s="106" t="str">
        <f t="shared" si="219"/>
        <v/>
      </c>
      <c r="N194" s="112" t="str">
        <f t="shared" si="203"/>
        <v/>
      </c>
      <c r="V194" s="181"/>
      <c r="Y194" s="113">
        <v>190</v>
      </c>
      <c r="Z194" s="102">
        <f t="shared" si="221"/>
        <v>104</v>
      </c>
      <c r="AA194" s="113">
        <f t="shared" si="252"/>
        <v>19.100000000000001</v>
      </c>
      <c r="AB194" s="114">
        <f t="shared" si="254"/>
        <v>18.159572809253756</v>
      </c>
      <c r="AC194" s="114">
        <f t="shared" si="254"/>
        <v>20.386581036900093</v>
      </c>
      <c r="AD194" s="114">
        <f t="shared" si="254"/>
        <v>17.046068695430588</v>
      </c>
      <c r="AE194" s="114">
        <f t="shared" si="254"/>
        <v>21.500085150723262</v>
      </c>
      <c r="AF194" s="114">
        <f t="shared" si="254"/>
        <v>15.932564581607419</v>
      </c>
      <c r="AG194" s="114">
        <f t="shared" si="254"/>
        <v>22.61358926454643</v>
      </c>
      <c r="AH194" s="114">
        <f t="shared" si="254"/>
        <v>19.273076923076925</v>
      </c>
      <c r="AI194" s="96">
        <f t="shared" si="237"/>
        <v>0.10000000000000142</v>
      </c>
      <c r="AJ194" s="103">
        <f t="shared" si="222"/>
        <v>1.1388349514563103</v>
      </c>
      <c r="AK194" s="103">
        <f t="shared" si="223"/>
        <v>3.7239902912621345</v>
      </c>
      <c r="AL194" s="103">
        <f t="shared" si="224"/>
        <v>2.8622718446601931</v>
      </c>
      <c r="AM194" s="103">
        <f t="shared" si="225"/>
        <v>2.0005533980582517</v>
      </c>
      <c r="AN194" s="103">
        <f t="shared" si="226"/>
        <v>22.302377893950709</v>
      </c>
      <c r="AO194" s="103">
        <f t="shared" si="227"/>
        <v>16.243775952203141</v>
      </c>
      <c r="AQ194" s="97"/>
      <c r="AR194" s="143">
        <f t="shared" si="228"/>
        <v>0</v>
      </c>
      <c r="AS194" s="96">
        <f t="shared" si="229"/>
        <v>19.100000000000001</v>
      </c>
      <c r="AT194" s="144">
        <f t="shared" si="238"/>
        <v>0.10000000000000142</v>
      </c>
      <c r="AU194" s="143">
        <f t="shared" si="239"/>
        <v>0</v>
      </c>
      <c r="AV194" s="96" t="str">
        <f t="shared" si="240"/>
        <v/>
      </c>
      <c r="AW194" s="96" t="e">
        <f t="shared" si="204"/>
        <v>#N/A</v>
      </c>
      <c r="AX194" s="144" t="e">
        <f t="shared" si="241"/>
        <v>#N/A</v>
      </c>
      <c r="AY194" s="160">
        <f t="shared" si="230"/>
        <v>0</v>
      </c>
      <c r="AZ194" s="96" t="str">
        <f t="shared" si="212"/>
        <v/>
      </c>
      <c r="BA194" s="143">
        <f t="shared" si="242"/>
        <v>0</v>
      </c>
      <c r="BB194" s="96" t="str">
        <f t="shared" si="213"/>
        <v/>
      </c>
      <c r="BC194" s="96" t="e">
        <f t="shared" si="243"/>
        <v>#N/A</v>
      </c>
      <c r="BD194" s="96" t="e">
        <f t="shared" si="244"/>
        <v>#N/A</v>
      </c>
      <c r="BE194" s="143">
        <f t="shared" si="245"/>
        <v>0</v>
      </c>
      <c r="BF194" s="96">
        <f t="shared" si="210"/>
        <v>0</v>
      </c>
      <c r="BG194" s="148" t="e">
        <f t="shared" si="246"/>
        <v>#N/A</v>
      </c>
      <c r="BH194" s="143">
        <f t="shared" si="247"/>
        <v>0</v>
      </c>
      <c r="BI194" s="96">
        <f t="shared" si="211"/>
        <v>0</v>
      </c>
      <c r="BJ194" s="148" t="e">
        <f t="shared" si="248"/>
        <v>#N/A</v>
      </c>
      <c r="BK194" s="143">
        <f t="shared" si="249"/>
        <v>0</v>
      </c>
      <c r="BL194" s="96">
        <f t="shared" si="214"/>
        <v>0</v>
      </c>
      <c r="BM194" s="148"/>
      <c r="BN194" s="143">
        <f t="shared" si="251"/>
        <v>0</v>
      </c>
      <c r="BO194" s="96">
        <f t="shared" si="215"/>
        <v>0</v>
      </c>
      <c r="BP194" s="157"/>
      <c r="BQ194" s="143">
        <f t="shared" si="231"/>
        <v>0</v>
      </c>
      <c r="BR194" s="96">
        <f t="shared" si="206"/>
        <v>0</v>
      </c>
      <c r="BS194" s="144" t="e">
        <f t="shared" si="207"/>
        <v>#N/A</v>
      </c>
      <c r="BT194" s="143">
        <f t="shared" si="232"/>
        <v>0</v>
      </c>
      <c r="BU194" s="96">
        <f t="shared" si="208"/>
        <v>0</v>
      </c>
      <c r="BV194" s="144" t="e">
        <f t="shared" si="253"/>
        <v>#N/A</v>
      </c>
      <c r="BW194" s="152">
        <f t="shared" si="233"/>
        <v>0</v>
      </c>
      <c r="BX194" s="96">
        <f t="shared" si="216"/>
        <v>0</v>
      </c>
      <c r="BY194" s="154" t="e">
        <f t="shared" si="234"/>
        <v>#N/A</v>
      </c>
      <c r="BZ194" s="152">
        <f t="shared" si="235"/>
        <v>0</v>
      </c>
      <c r="CA194" s="96">
        <f t="shared" si="217"/>
        <v>0</v>
      </c>
      <c r="CB194" s="155" t="e">
        <f t="shared" si="220"/>
        <v>#N/A</v>
      </c>
    </row>
    <row r="195" spans="2:80" s="115" customFormat="1" ht="12.75" x14ac:dyDescent="0.2">
      <c r="B195" s="89">
        <v>191</v>
      </c>
      <c r="C195" s="106" t="str">
        <f t="shared" si="219"/>
        <v/>
      </c>
      <c r="N195" s="112" t="str">
        <f t="shared" si="203"/>
        <v/>
      </c>
      <c r="Y195" s="113">
        <v>191</v>
      </c>
      <c r="Z195" s="102">
        <f t="shared" si="221"/>
        <v>104</v>
      </c>
      <c r="AA195" s="113">
        <f t="shared" si="252"/>
        <v>19.100000000000001</v>
      </c>
      <c r="AB195" s="114">
        <f t="shared" si="254"/>
        <v>18.159572809253756</v>
      </c>
      <c r="AC195" s="114">
        <f t="shared" si="254"/>
        <v>20.386581036900093</v>
      </c>
      <c r="AD195" s="114">
        <f t="shared" si="254"/>
        <v>17.046068695430588</v>
      </c>
      <c r="AE195" s="114">
        <f t="shared" si="254"/>
        <v>21.500085150723262</v>
      </c>
      <c r="AF195" s="114">
        <f t="shared" si="254"/>
        <v>15.932564581607419</v>
      </c>
      <c r="AG195" s="114">
        <f t="shared" si="254"/>
        <v>22.61358926454643</v>
      </c>
      <c r="AH195" s="114">
        <f t="shared" si="254"/>
        <v>19.273076923076925</v>
      </c>
      <c r="AI195" s="96">
        <f t="shared" si="237"/>
        <v>0.10000000000000142</v>
      </c>
      <c r="AJ195" s="103">
        <f t="shared" si="222"/>
        <v>1.1388349514563103</v>
      </c>
      <c r="AK195" s="103">
        <f t="shared" si="223"/>
        <v>3.7239902912621345</v>
      </c>
      <c r="AL195" s="103">
        <f t="shared" si="224"/>
        <v>2.8622718446601931</v>
      </c>
      <c r="AM195" s="103">
        <f t="shared" si="225"/>
        <v>2.0005533980582517</v>
      </c>
      <c r="AN195" s="103">
        <f t="shared" si="226"/>
        <v>22.302377893950709</v>
      </c>
      <c r="AO195" s="103">
        <f t="shared" si="227"/>
        <v>16.243775952203141</v>
      </c>
      <c r="AQ195" s="97"/>
      <c r="AR195" s="143">
        <f t="shared" si="228"/>
        <v>0</v>
      </c>
      <c r="AS195" s="96">
        <f t="shared" si="229"/>
        <v>19.100000000000001</v>
      </c>
      <c r="AT195" s="144">
        <f t="shared" si="238"/>
        <v>0.10000000000000142</v>
      </c>
      <c r="AU195" s="143">
        <f t="shared" si="239"/>
        <v>0</v>
      </c>
      <c r="AV195" s="96" t="str">
        <f t="shared" si="240"/>
        <v/>
      </c>
      <c r="AW195" s="96" t="e">
        <f t="shared" si="204"/>
        <v>#N/A</v>
      </c>
      <c r="AX195" s="144" t="e">
        <f t="shared" si="241"/>
        <v>#N/A</v>
      </c>
      <c r="AY195" s="160">
        <f t="shared" si="230"/>
        <v>0</v>
      </c>
      <c r="AZ195" s="96" t="str">
        <f t="shared" si="212"/>
        <v/>
      </c>
      <c r="BA195" s="143">
        <f t="shared" si="242"/>
        <v>0</v>
      </c>
      <c r="BB195" s="96" t="str">
        <f t="shared" si="213"/>
        <v/>
      </c>
      <c r="BC195" s="96" t="e">
        <f t="shared" si="243"/>
        <v>#N/A</v>
      </c>
      <c r="BD195" s="96" t="e">
        <f t="shared" si="244"/>
        <v>#N/A</v>
      </c>
      <c r="BE195" s="143">
        <f t="shared" si="245"/>
        <v>0</v>
      </c>
      <c r="BF195" s="96">
        <f t="shared" si="210"/>
        <v>0</v>
      </c>
      <c r="BG195" s="148" t="e">
        <f t="shared" si="246"/>
        <v>#N/A</v>
      </c>
      <c r="BH195" s="143">
        <f t="shared" si="247"/>
        <v>0</v>
      </c>
      <c r="BI195" s="96">
        <f t="shared" si="211"/>
        <v>0</v>
      </c>
      <c r="BJ195" s="148" t="e">
        <f t="shared" si="248"/>
        <v>#N/A</v>
      </c>
      <c r="BK195" s="143">
        <f t="shared" si="249"/>
        <v>0</v>
      </c>
      <c r="BL195" s="96">
        <f t="shared" si="214"/>
        <v>0</v>
      </c>
      <c r="BM195" s="148"/>
      <c r="BN195" s="143">
        <f t="shared" si="251"/>
        <v>0</v>
      </c>
      <c r="BO195" s="96">
        <f t="shared" si="215"/>
        <v>0</v>
      </c>
      <c r="BP195" s="157"/>
      <c r="BQ195" s="143">
        <f t="shared" si="231"/>
        <v>0</v>
      </c>
      <c r="BR195" s="96">
        <f t="shared" si="206"/>
        <v>0</v>
      </c>
      <c r="BS195" s="144" t="e">
        <f t="shared" si="207"/>
        <v>#N/A</v>
      </c>
      <c r="BT195" s="143">
        <f t="shared" si="232"/>
        <v>0</v>
      </c>
      <c r="BU195" s="96">
        <f t="shared" si="208"/>
        <v>0</v>
      </c>
      <c r="BV195" s="144" t="e">
        <f t="shared" si="253"/>
        <v>#N/A</v>
      </c>
      <c r="BW195" s="152">
        <f t="shared" si="233"/>
        <v>0</v>
      </c>
      <c r="BX195" s="96">
        <f t="shared" si="216"/>
        <v>0</v>
      </c>
      <c r="BY195" s="154" t="e">
        <f t="shared" si="234"/>
        <v>#N/A</v>
      </c>
      <c r="BZ195" s="152">
        <f t="shared" si="235"/>
        <v>0</v>
      </c>
      <c r="CA195" s="96">
        <f t="shared" si="217"/>
        <v>0</v>
      </c>
      <c r="CB195" s="155" t="e">
        <f t="shared" si="220"/>
        <v>#N/A</v>
      </c>
    </row>
    <row r="196" spans="2:80" s="115" customFormat="1" ht="12.75" x14ac:dyDescent="0.2">
      <c r="B196" s="94">
        <v>192</v>
      </c>
      <c r="C196" s="106" t="str">
        <f t="shared" si="219"/>
        <v/>
      </c>
      <c r="N196" s="112" t="str">
        <f t="shared" si="203"/>
        <v/>
      </c>
      <c r="Y196" s="113">
        <v>192</v>
      </c>
      <c r="Z196" s="102">
        <f t="shared" si="221"/>
        <v>104</v>
      </c>
      <c r="AA196" s="113">
        <f t="shared" si="252"/>
        <v>19.100000000000001</v>
      </c>
      <c r="AB196" s="114">
        <f t="shared" si="254"/>
        <v>18.159572809253756</v>
      </c>
      <c r="AC196" s="114">
        <f t="shared" si="254"/>
        <v>20.386581036900093</v>
      </c>
      <c r="AD196" s="114">
        <f t="shared" si="254"/>
        <v>17.046068695430588</v>
      </c>
      <c r="AE196" s="114">
        <f t="shared" si="254"/>
        <v>21.500085150723262</v>
      </c>
      <c r="AF196" s="114">
        <f t="shared" si="254"/>
        <v>15.932564581607419</v>
      </c>
      <c r="AG196" s="114">
        <f t="shared" si="254"/>
        <v>22.61358926454643</v>
      </c>
      <c r="AH196" s="114">
        <f t="shared" si="254"/>
        <v>19.273076923076925</v>
      </c>
      <c r="AI196" s="96">
        <f t="shared" si="237"/>
        <v>0.10000000000000142</v>
      </c>
      <c r="AJ196" s="103">
        <f t="shared" si="222"/>
        <v>1.1388349514563103</v>
      </c>
      <c r="AK196" s="103">
        <f t="shared" si="223"/>
        <v>3.7239902912621345</v>
      </c>
      <c r="AL196" s="103">
        <f t="shared" si="224"/>
        <v>2.8622718446601931</v>
      </c>
      <c r="AM196" s="103">
        <f t="shared" si="225"/>
        <v>2.0005533980582517</v>
      </c>
      <c r="AN196" s="103">
        <f t="shared" si="226"/>
        <v>22.302377893950709</v>
      </c>
      <c r="AO196" s="103">
        <f t="shared" si="227"/>
        <v>16.243775952203141</v>
      </c>
      <c r="AQ196" s="97"/>
      <c r="AR196" s="143">
        <f t="shared" si="228"/>
        <v>0</v>
      </c>
      <c r="AS196" s="96">
        <f t="shared" si="229"/>
        <v>19.100000000000001</v>
      </c>
      <c r="AT196" s="144">
        <f t="shared" si="238"/>
        <v>0.10000000000000142</v>
      </c>
      <c r="AU196" s="143">
        <f t="shared" si="239"/>
        <v>0</v>
      </c>
      <c r="AV196" s="96" t="str">
        <f t="shared" si="240"/>
        <v/>
      </c>
      <c r="AW196" s="96" t="e">
        <f t="shared" si="204"/>
        <v>#N/A</v>
      </c>
      <c r="AX196" s="144" t="e">
        <f t="shared" si="241"/>
        <v>#N/A</v>
      </c>
      <c r="AY196" s="160">
        <f t="shared" si="230"/>
        <v>0</v>
      </c>
      <c r="AZ196" s="96" t="str">
        <f t="shared" si="212"/>
        <v/>
      </c>
      <c r="BA196" s="143">
        <f t="shared" si="242"/>
        <v>0</v>
      </c>
      <c r="BB196" s="96" t="str">
        <f t="shared" si="213"/>
        <v/>
      </c>
      <c r="BC196" s="96" t="e">
        <f t="shared" si="243"/>
        <v>#N/A</v>
      </c>
      <c r="BD196" s="96" t="e">
        <f t="shared" si="244"/>
        <v>#N/A</v>
      </c>
      <c r="BE196" s="143">
        <f t="shared" si="245"/>
        <v>0</v>
      </c>
      <c r="BF196" s="96">
        <f t="shared" si="210"/>
        <v>0</v>
      </c>
      <c r="BG196" s="148" t="e">
        <f t="shared" si="246"/>
        <v>#N/A</v>
      </c>
      <c r="BH196" s="143">
        <f t="shared" si="247"/>
        <v>0</v>
      </c>
      <c r="BI196" s="96">
        <f t="shared" si="211"/>
        <v>0</v>
      </c>
      <c r="BJ196" s="148" t="e">
        <f t="shared" si="248"/>
        <v>#N/A</v>
      </c>
      <c r="BK196" s="143">
        <f t="shared" si="249"/>
        <v>0</v>
      </c>
      <c r="BL196" s="96">
        <f t="shared" si="214"/>
        <v>0</v>
      </c>
      <c r="BM196" s="148"/>
      <c r="BN196" s="143">
        <f t="shared" si="251"/>
        <v>0</v>
      </c>
      <c r="BO196" s="96">
        <f t="shared" si="215"/>
        <v>0</v>
      </c>
      <c r="BP196" s="157"/>
      <c r="BQ196" s="143">
        <f t="shared" si="231"/>
        <v>0</v>
      </c>
      <c r="BR196" s="96">
        <f t="shared" si="206"/>
        <v>0</v>
      </c>
      <c r="BS196" s="144" t="e">
        <f t="shared" si="207"/>
        <v>#N/A</v>
      </c>
      <c r="BT196" s="143">
        <f t="shared" si="232"/>
        <v>0</v>
      </c>
      <c r="BU196" s="96">
        <f t="shared" si="208"/>
        <v>0</v>
      </c>
      <c r="BV196" s="144" t="e">
        <f t="shared" si="253"/>
        <v>#N/A</v>
      </c>
      <c r="BW196" s="152">
        <f t="shared" si="233"/>
        <v>0</v>
      </c>
      <c r="BX196" s="96">
        <f t="shared" si="216"/>
        <v>0</v>
      </c>
      <c r="BY196" s="154" t="e">
        <f t="shared" si="234"/>
        <v>#N/A</v>
      </c>
      <c r="BZ196" s="152">
        <f t="shared" si="235"/>
        <v>0</v>
      </c>
      <c r="CA196" s="96">
        <f t="shared" si="217"/>
        <v>0</v>
      </c>
      <c r="CB196" s="155" t="e">
        <f t="shared" si="220"/>
        <v>#N/A</v>
      </c>
    </row>
    <row r="197" spans="2:80" s="115" customFormat="1" ht="12.75" x14ac:dyDescent="0.2">
      <c r="B197" s="89">
        <v>193</v>
      </c>
      <c r="C197" s="106" t="str">
        <f t="shared" si="219"/>
        <v/>
      </c>
      <c r="N197" s="112" t="str">
        <f t="shared" si="203"/>
        <v/>
      </c>
      <c r="Y197" s="113">
        <v>193</v>
      </c>
      <c r="Z197" s="102">
        <f t="shared" ref="Z197:Z204" si="255">IF((Anzahl&gt;Y197),Y197,Anzahl)</f>
        <v>104</v>
      </c>
      <c r="AA197" s="113">
        <f t="shared" si="252"/>
        <v>19.100000000000001</v>
      </c>
      <c r="AB197" s="114">
        <f t="shared" si="254"/>
        <v>18.159572809253756</v>
      </c>
      <c r="AC197" s="114">
        <f t="shared" si="254"/>
        <v>20.386581036900093</v>
      </c>
      <c r="AD197" s="114">
        <f t="shared" si="254"/>
        <v>17.046068695430588</v>
      </c>
      <c r="AE197" s="114">
        <f t="shared" si="254"/>
        <v>21.500085150723262</v>
      </c>
      <c r="AF197" s="114">
        <f t="shared" si="254"/>
        <v>15.932564581607419</v>
      </c>
      <c r="AG197" s="114">
        <f t="shared" si="254"/>
        <v>22.61358926454643</v>
      </c>
      <c r="AH197" s="114">
        <f t="shared" si="254"/>
        <v>19.273076923076925</v>
      </c>
      <c r="AI197" s="96">
        <f t="shared" si="237"/>
        <v>0.10000000000000142</v>
      </c>
      <c r="AJ197" s="103">
        <f t="shared" ref="AJ197:AJ204" si="256">MittelwertderSpannweite</f>
        <v>1.1388349514563103</v>
      </c>
      <c r="AK197" s="103">
        <f t="shared" ref="AK197:AK204" si="257">ObereKontrollgrenzeR</f>
        <v>3.7239902912621345</v>
      </c>
      <c r="AL197" s="103">
        <f t="shared" ref="AL197:AL204" si="258">ZweiDrittelUCLR</f>
        <v>2.8622718446601931</v>
      </c>
      <c r="AM197" s="103">
        <f t="shared" ref="AM197:AM204" si="259">EinDrittelUCLR</f>
        <v>2.0005533980582517</v>
      </c>
      <c r="AN197" s="103">
        <f t="shared" ref="AN197:AN204" si="260">ObereKontrollgrenzeX</f>
        <v>22.302377893950709</v>
      </c>
      <c r="AO197" s="103">
        <f t="shared" ref="AO197:AO204" si="261">UntereKontrollgrenzeX</f>
        <v>16.243775952203141</v>
      </c>
      <c r="AQ197" s="97"/>
      <c r="AR197" s="143">
        <f t="shared" ref="AR197:AR204" si="262">IF(C197="",0,1)</f>
        <v>0</v>
      </c>
      <c r="AS197" s="96">
        <f t="shared" ref="AS197:AS204" si="263">AA197</f>
        <v>19.100000000000001</v>
      </c>
      <c r="AT197" s="144">
        <f t="shared" si="238"/>
        <v>0.10000000000000142</v>
      </c>
      <c r="AU197" s="143">
        <f t="shared" si="239"/>
        <v>0</v>
      </c>
      <c r="AV197" s="96" t="str">
        <f t="shared" si="240"/>
        <v/>
      </c>
      <c r="AW197" s="96" t="e">
        <f t="shared" si="204"/>
        <v>#N/A</v>
      </c>
      <c r="AX197" s="144" t="e">
        <f t="shared" si="241"/>
        <v>#N/A</v>
      </c>
      <c r="AY197" s="160">
        <f t="shared" ref="AY197:AY204" si="264">IF(AR197=1,IF(AS197&gt;Mittelwert,1,IF(AS197=Mittelwert,0,-1)),0)</f>
        <v>0</v>
      </c>
      <c r="AZ197" s="96" t="str">
        <f t="shared" si="212"/>
        <v/>
      </c>
      <c r="BA197" s="143">
        <f t="shared" si="242"/>
        <v>0</v>
      </c>
      <c r="BB197" s="96" t="str">
        <f t="shared" si="213"/>
        <v/>
      </c>
      <c r="BC197" s="96"/>
      <c r="BD197" s="96"/>
      <c r="BE197" s="143">
        <f t="shared" si="245"/>
        <v>0</v>
      </c>
      <c r="BF197" s="96">
        <f t="shared" si="210"/>
        <v>0</v>
      </c>
      <c r="BG197" s="148" t="e">
        <f t="shared" si="246"/>
        <v>#N/A</v>
      </c>
      <c r="BH197" s="143">
        <f t="shared" si="247"/>
        <v>0</v>
      </c>
      <c r="BI197" s="96">
        <f t="shared" si="211"/>
        <v>0</v>
      </c>
      <c r="BJ197" s="148" t="e">
        <f t="shared" si="248"/>
        <v>#N/A</v>
      </c>
      <c r="BK197" s="143">
        <f t="shared" si="249"/>
        <v>0</v>
      </c>
      <c r="BL197" s="96">
        <f t="shared" si="214"/>
        <v>0</v>
      </c>
      <c r="BM197" s="148"/>
      <c r="BN197" s="143">
        <f t="shared" si="251"/>
        <v>0</v>
      </c>
      <c r="BO197" s="96">
        <f t="shared" si="215"/>
        <v>0</v>
      </c>
      <c r="BP197" s="157"/>
      <c r="BQ197" s="143">
        <f t="shared" ref="BQ197:BQ204" si="265">IF(AS197&gt;ZweiSigmaplus,1,IF(AS197&lt;ZweiSigmaminus,-1,0))</f>
        <v>0</v>
      </c>
      <c r="BR197" s="96">
        <f t="shared" si="206"/>
        <v>0</v>
      </c>
      <c r="BS197" s="144" t="e">
        <f t="shared" si="207"/>
        <v>#N/A</v>
      </c>
      <c r="BT197" s="143">
        <f t="shared" ref="BT197:BT204" si="266">IF(AS197&gt;einsigmaplus,1,IF(AS197&lt;einsigmaminus,-1,0))</f>
        <v>0</v>
      </c>
      <c r="BU197" s="96">
        <f t="shared" si="208"/>
        <v>0</v>
      </c>
      <c r="BV197" s="144" t="e">
        <f t="shared" si="253"/>
        <v>#N/A</v>
      </c>
      <c r="BW197" s="152">
        <f t="shared" ref="BW197:BW204" si="267">IF(AR197=1,IF(AND(AS197&gt;einsigmaminus,AS197&lt;einsigmaplus),1,0),0)</f>
        <v>0</v>
      </c>
      <c r="BX197" s="96">
        <f t="shared" si="216"/>
        <v>0</v>
      </c>
      <c r="BY197" s="154" t="e">
        <f t="shared" ref="BY197:BY204" si="268">IF(AND(BW197=1,SUM(BX197:BX211)&gt;0),AS197,#N/A)</f>
        <v>#N/A</v>
      </c>
      <c r="BZ197" s="152">
        <f t="shared" ref="BZ197:BZ204" si="269">IF(AR197=1,IF(OR(AS197&gt;einsigmaplus,AS197&lt;einsigmaminus),1,0),0)</f>
        <v>0</v>
      </c>
      <c r="CA197" s="96">
        <f t="shared" si="217"/>
        <v>0</v>
      </c>
      <c r="CB197" s="155" t="e">
        <f t="shared" si="220"/>
        <v>#N/A</v>
      </c>
    </row>
    <row r="198" spans="2:80" s="115" customFormat="1" ht="12.75" x14ac:dyDescent="0.2">
      <c r="B198" s="94">
        <v>194</v>
      </c>
      <c r="C198" s="106" t="str">
        <f t="shared" si="219"/>
        <v/>
      </c>
      <c r="N198" s="112" t="str">
        <f t="shared" si="203"/>
        <v/>
      </c>
      <c r="Y198" s="113">
        <v>194</v>
      </c>
      <c r="Z198" s="102">
        <f t="shared" si="255"/>
        <v>104</v>
      </c>
      <c r="AA198" s="113">
        <f t="shared" si="252"/>
        <v>19.100000000000001</v>
      </c>
      <c r="AB198" s="114">
        <f t="shared" ref="AB198:AH204" si="270">AB197</f>
        <v>18.159572809253756</v>
      </c>
      <c r="AC198" s="114">
        <f t="shared" si="270"/>
        <v>20.386581036900093</v>
      </c>
      <c r="AD198" s="114">
        <f t="shared" si="270"/>
        <v>17.046068695430588</v>
      </c>
      <c r="AE198" s="114">
        <f t="shared" si="270"/>
        <v>21.500085150723262</v>
      </c>
      <c r="AF198" s="114">
        <f t="shared" si="270"/>
        <v>15.932564581607419</v>
      </c>
      <c r="AG198" s="114">
        <f t="shared" si="270"/>
        <v>22.61358926454643</v>
      </c>
      <c r="AH198" s="114">
        <f t="shared" si="270"/>
        <v>19.273076923076925</v>
      </c>
      <c r="AI198" s="96">
        <f t="shared" ref="AI198:AI204" si="271">IF(C198&lt;&gt;"",N198,AI197)</f>
        <v>0.10000000000000142</v>
      </c>
      <c r="AJ198" s="103">
        <f t="shared" si="256"/>
        <v>1.1388349514563103</v>
      </c>
      <c r="AK198" s="103">
        <f t="shared" si="257"/>
        <v>3.7239902912621345</v>
      </c>
      <c r="AL198" s="103">
        <f t="shared" si="258"/>
        <v>2.8622718446601931</v>
      </c>
      <c r="AM198" s="103">
        <f t="shared" si="259"/>
        <v>2.0005533980582517</v>
      </c>
      <c r="AN198" s="103">
        <f t="shared" si="260"/>
        <v>22.302377893950709</v>
      </c>
      <c r="AO198" s="103">
        <f t="shared" si="261"/>
        <v>16.243775952203141</v>
      </c>
      <c r="AQ198" s="97"/>
      <c r="AR198" s="143">
        <f t="shared" si="262"/>
        <v>0</v>
      </c>
      <c r="AS198" s="96">
        <f t="shared" si="263"/>
        <v>19.100000000000001</v>
      </c>
      <c r="AT198" s="144">
        <f t="shared" ref="AT198:AT204" si="272">AI198</f>
        <v>0.10000000000000142</v>
      </c>
      <c r="AU198" s="143">
        <f t="shared" ref="AU198:AU204" si="273">IF(OR(AS198&gt;ObereKontrollgrenzeX,AS198&lt;UntereKontrollgrenzeX),1,0)</f>
        <v>0</v>
      </c>
      <c r="AV198" s="96" t="str">
        <f t="shared" ref="AV198:AV204" si="274">IF(AT198&gt;ObereKontrollgrenzeR,1,"")</f>
        <v/>
      </c>
      <c r="AW198" s="96" t="e">
        <f t="shared" si="204"/>
        <v>#N/A</v>
      </c>
      <c r="AX198" s="144" t="e">
        <f t="shared" ref="AX198:AX204" si="275">IF(AV198="",#N/A,AT198)</f>
        <v>#N/A</v>
      </c>
      <c r="AY198" s="160">
        <f t="shared" si="264"/>
        <v>0</v>
      </c>
      <c r="AZ198" s="96" t="str">
        <f t="shared" si="212"/>
        <v/>
      </c>
      <c r="BA198" s="143">
        <f t="shared" ref="BA198:BA204" si="276">IF(AR198=1,IF(AT198&gt;MittelwertderSpannweite,1,IF(AT198=MittelwertderSpannweite,0,-1)),0)</f>
        <v>0</v>
      </c>
      <c r="BB198" s="96" t="str">
        <f t="shared" si="213"/>
        <v/>
      </c>
      <c r="BC198" s="96"/>
      <c r="BD198" s="96"/>
      <c r="BE198" s="143">
        <f t="shared" ref="BE198:BE204" si="277">IF(AS198&gt;AS197,1,IF(AS198&lt;AS197,-1,0))</f>
        <v>0</v>
      </c>
      <c r="BF198" s="96">
        <f t="shared" si="210"/>
        <v>0</v>
      </c>
      <c r="BG198" s="148" t="e">
        <f t="shared" ref="BG198:BG199" si="278">IF(SUM(BF198:BF203)&gt;0,AS198,#N/A)</f>
        <v>#N/A</v>
      </c>
      <c r="BH198" s="143">
        <f t="shared" ref="BH198:BH204" si="279">IF(AT198&gt;AT197,1,IF(AT198&lt;AT197,-1,0))</f>
        <v>0</v>
      </c>
      <c r="BI198" s="96">
        <f t="shared" si="211"/>
        <v>0</v>
      </c>
      <c r="BJ198" s="148" t="e">
        <f t="shared" ref="BJ198:BJ204" si="280">IF(SUM(BI198:BI203)&gt;0,AT198,#N/A)</f>
        <v>#N/A</v>
      </c>
      <c r="BK198" s="143">
        <f t="shared" ref="BK198:BK204" si="281">IF(AS198&gt;AS197,1,IF(AS198&lt;AS197,-1,0))</f>
        <v>0</v>
      </c>
      <c r="BL198" s="96">
        <f t="shared" si="214"/>
        <v>0</v>
      </c>
      <c r="BM198" s="148"/>
      <c r="BN198" s="143">
        <f t="shared" ref="BN198:BN204" si="282">IF(AT198&gt;AT197,1,IF(AT198&lt;AT197,-1,0))</f>
        <v>0</v>
      </c>
      <c r="BO198" s="96">
        <f t="shared" si="215"/>
        <v>0</v>
      </c>
      <c r="BP198" s="157"/>
      <c r="BQ198" s="143">
        <f t="shared" si="265"/>
        <v>0</v>
      </c>
      <c r="BR198" s="96">
        <f t="shared" si="206"/>
        <v>0</v>
      </c>
      <c r="BS198" s="144" t="e">
        <f t="shared" si="207"/>
        <v>#N/A</v>
      </c>
      <c r="BT198" s="143">
        <f t="shared" si="266"/>
        <v>0</v>
      </c>
      <c r="BU198" s="96">
        <f t="shared" si="208"/>
        <v>0</v>
      </c>
      <c r="BV198" s="144" t="e">
        <f t="shared" si="253"/>
        <v>#N/A</v>
      </c>
      <c r="BW198" s="152">
        <f t="shared" si="267"/>
        <v>0</v>
      </c>
      <c r="BX198" s="96">
        <f t="shared" si="216"/>
        <v>0</v>
      </c>
      <c r="BY198" s="154" t="e">
        <f t="shared" si="268"/>
        <v>#N/A</v>
      </c>
      <c r="BZ198" s="152">
        <f t="shared" si="269"/>
        <v>0</v>
      </c>
      <c r="CA198" s="96">
        <f t="shared" si="217"/>
        <v>0</v>
      </c>
      <c r="CB198" s="155"/>
    </row>
    <row r="199" spans="2:80" s="115" customFormat="1" ht="12.75" x14ac:dyDescent="0.2">
      <c r="B199" s="89">
        <v>195</v>
      </c>
      <c r="C199" s="106" t="str">
        <f t="shared" si="219"/>
        <v/>
      </c>
      <c r="N199" s="112" t="str">
        <f t="shared" ref="N199:N204" si="283">IF(C199="","",ABS(C199-C198))</f>
        <v/>
      </c>
      <c r="Y199" s="113">
        <v>195</v>
      </c>
      <c r="Z199" s="102">
        <f t="shared" si="255"/>
        <v>104</v>
      </c>
      <c r="AA199" s="113">
        <f t="shared" si="252"/>
        <v>19.100000000000001</v>
      </c>
      <c r="AB199" s="114">
        <f t="shared" si="270"/>
        <v>18.159572809253756</v>
      </c>
      <c r="AC199" s="114">
        <f t="shared" si="270"/>
        <v>20.386581036900093</v>
      </c>
      <c r="AD199" s="114">
        <f t="shared" si="270"/>
        <v>17.046068695430588</v>
      </c>
      <c r="AE199" s="114">
        <f t="shared" si="270"/>
        <v>21.500085150723262</v>
      </c>
      <c r="AF199" s="114">
        <f t="shared" si="270"/>
        <v>15.932564581607419</v>
      </c>
      <c r="AG199" s="114">
        <f t="shared" si="270"/>
        <v>22.61358926454643</v>
      </c>
      <c r="AH199" s="114">
        <f t="shared" si="270"/>
        <v>19.273076923076925</v>
      </c>
      <c r="AI199" s="96">
        <f t="shared" si="271"/>
        <v>0.10000000000000142</v>
      </c>
      <c r="AJ199" s="103">
        <f t="shared" si="256"/>
        <v>1.1388349514563103</v>
      </c>
      <c r="AK199" s="103">
        <f t="shared" si="257"/>
        <v>3.7239902912621345</v>
      </c>
      <c r="AL199" s="103">
        <f t="shared" si="258"/>
        <v>2.8622718446601931</v>
      </c>
      <c r="AM199" s="103">
        <f t="shared" si="259"/>
        <v>2.0005533980582517</v>
      </c>
      <c r="AN199" s="103">
        <f t="shared" si="260"/>
        <v>22.302377893950709</v>
      </c>
      <c r="AO199" s="103">
        <f t="shared" si="261"/>
        <v>16.243775952203141</v>
      </c>
      <c r="AQ199" s="97"/>
      <c r="AR199" s="143">
        <f t="shared" si="262"/>
        <v>0</v>
      </c>
      <c r="AS199" s="96">
        <f t="shared" si="263"/>
        <v>19.100000000000001</v>
      </c>
      <c r="AT199" s="144">
        <f t="shared" si="272"/>
        <v>0.10000000000000142</v>
      </c>
      <c r="AU199" s="143">
        <f t="shared" si="273"/>
        <v>0</v>
      </c>
      <c r="AV199" s="96" t="str">
        <f t="shared" si="274"/>
        <v/>
      </c>
      <c r="AW199" s="96" t="e">
        <f t="shared" ref="AW199:AW204" si="284">IF(AU199=1,AS199,#N/A)</f>
        <v>#N/A</v>
      </c>
      <c r="AX199" s="144" t="e">
        <f t="shared" si="275"/>
        <v>#N/A</v>
      </c>
      <c r="AY199" s="160">
        <f t="shared" si="264"/>
        <v>0</v>
      </c>
      <c r="AZ199" s="96" t="str">
        <f t="shared" si="212"/>
        <v/>
      </c>
      <c r="BA199" s="143">
        <f t="shared" si="276"/>
        <v>0</v>
      </c>
      <c r="BB199" s="96" t="str">
        <f t="shared" si="213"/>
        <v/>
      </c>
      <c r="BC199" s="96"/>
      <c r="BD199" s="96"/>
      <c r="BE199" s="143">
        <f t="shared" si="277"/>
        <v>0</v>
      </c>
      <c r="BF199" s="96">
        <f t="shared" si="210"/>
        <v>0</v>
      </c>
      <c r="BG199" s="148" t="e">
        <f t="shared" si="278"/>
        <v>#N/A</v>
      </c>
      <c r="BH199" s="143">
        <f t="shared" si="279"/>
        <v>0</v>
      </c>
      <c r="BI199" s="96">
        <f t="shared" si="211"/>
        <v>0</v>
      </c>
      <c r="BJ199" s="148" t="e">
        <f t="shared" si="280"/>
        <v>#N/A</v>
      </c>
      <c r="BK199" s="143">
        <f t="shared" si="281"/>
        <v>0</v>
      </c>
      <c r="BL199" s="96">
        <f t="shared" si="214"/>
        <v>0</v>
      </c>
      <c r="BM199" s="148"/>
      <c r="BN199" s="143">
        <f t="shared" si="282"/>
        <v>0</v>
      </c>
      <c r="BO199" s="96">
        <f t="shared" si="215"/>
        <v>0</v>
      </c>
      <c r="BP199" s="157"/>
      <c r="BQ199" s="143">
        <f t="shared" si="265"/>
        <v>0</v>
      </c>
      <c r="BR199" s="96">
        <f t="shared" si="206"/>
        <v>0</v>
      </c>
      <c r="BS199" s="144" t="e">
        <f t="shared" si="207"/>
        <v>#N/A</v>
      </c>
      <c r="BT199" s="143">
        <f t="shared" si="266"/>
        <v>0</v>
      </c>
      <c r="BU199" s="96">
        <f t="shared" si="208"/>
        <v>0</v>
      </c>
      <c r="BV199" s="144" t="e">
        <f t="shared" si="253"/>
        <v>#N/A</v>
      </c>
      <c r="BW199" s="152">
        <f t="shared" si="267"/>
        <v>0</v>
      </c>
      <c r="BX199" s="96">
        <f t="shared" si="216"/>
        <v>0</v>
      </c>
      <c r="BY199" s="154" t="e">
        <f t="shared" si="268"/>
        <v>#N/A</v>
      </c>
      <c r="BZ199" s="152">
        <f t="shared" si="269"/>
        <v>0</v>
      </c>
      <c r="CA199" s="96">
        <f t="shared" si="217"/>
        <v>0</v>
      </c>
      <c r="CB199" s="155"/>
    </row>
    <row r="200" spans="2:80" s="115" customFormat="1" ht="12.75" x14ac:dyDescent="0.2">
      <c r="B200" s="94">
        <v>196</v>
      </c>
      <c r="C200" s="106" t="str">
        <f t="shared" si="219"/>
        <v/>
      </c>
      <c r="N200" s="112" t="str">
        <f t="shared" si="283"/>
        <v/>
      </c>
      <c r="Y200" s="113">
        <v>196</v>
      </c>
      <c r="Z200" s="102">
        <f t="shared" si="255"/>
        <v>104</v>
      </c>
      <c r="AA200" s="113">
        <f t="shared" si="252"/>
        <v>19.100000000000001</v>
      </c>
      <c r="AB200" s="114">
        <f t="shared" si="270"/>
        <v>18.159572809253756</v>
      </c>
      <c r="AC200" s="114">
        <f t="shared" si="270"/>
        <v>20.386581036900093</v>
      </c>
      <c r="AD200" s="114">
        <f t="shared" si="270"/>
        <v>17.046068695430588</v>
      </c>
      <c r="AE200" s="114">
        <f t="shared" si="270"/>
        <v>21.500085150723262</v>
      </c>
      <c r="AF200" s="114">
        <f t="shared" si="270"/>
        <v>15.932564581607419</v>
      </c>
      <c r="AG200" s="114">
        <f t="shared" si="270"/>
        <v>22.61358926454643</v>
      </c>
      <c r="AH200" s="114">
        <f t="shared" si="270"/>
        <v>19.273076923076925</v>
      </c>
      <c r="AI200" s="96">
        <f t="shared" si="271"/>
        <v>0.10000000000000142</v>
      </c>
      <c r="AJ200" s="103">
        <f t="shared" si="256"/>
        <v>1.1388349514563103</v>
      </c>
      <c r="AK200" s="103">
        <f t="shared" si="257"/>
        <v>3.7239902912621345</v>
      </c>
      <c r="AL200" s="103">
        <f t="shared" si="258"/>
        <v>2.8622718446601931</v>
      </c>
      <c r="AM200" s="103">
        <f t="shared" si="259"/>
        <v>2.0005533980582517</v>
      </c>
      <c r="AN200" s="103">
        <f t="shared" si="260"/>
        <v>22.302377893950709</v>
      </c>
      <c r="AO200" s="103">
        <f t="shared" si="261"/>
        <v>16.243775952203141</v>
      </c>
      <c r="AQ200" s="97"/>
      <c r="AR200" s="143">
        <f t="shared" si="262"/>
        <v>0</v>
      </c>
      <c r="AS200" s="96">
        <f t="shared" si="263"/>
        <v>19.100000000000001</v>
      </c>
      <c r="AT200" s="144">
        <f t="shared" si="272"/>
        <v>0.10000000000000142</v>
      </c>
      <c r="AU200" s="143">
        <f t="shared" si="273"/>
        <v>0</v>
      </c>
      <c r="AV200" s="96" t="str">
        <f t="shared" si="274"/>
        <v/>
      </c>
      <c r="AW200" s="96" t="e">
        <f t="shared" si="284"/>
        <v>#N/A</v>
      </c>
      <c r="AX200" s="144" t="e">
        <f t="shared" si="275"/>
        <v>#N/A</v>
      </c>
      <c r="AY200" s="160">
        <f t="shared" si="264"/>
        <v>0</v>
      </c>
      <c r="AZ200" s="96" t="str">
        <f t="shared" si="212"/>
        <v/>
      </c>
      <c r="BA200" s="143">
        <f t="shared" si="276"/>
        <v>0</v>
      </c>
      <c r="BB200" s="96" t="str">
        <f t="shared" si="213"/>
        <v/>
      </c>
      <c r="BC200" s="96"/>
      <c r="BD200" s="96"/>
      <c r="BE200" s="143">
        <f t="shared" si="277"/>
        <v>0</v>
      </c>
      <c r="BF200" s="96">
        <f t="shared" si="210"/>
        <v>0</v>
      </c>
      <c r="BG200" s="148"/>
      <c r="BH200" s="143">
        <f t="shared" si="279"/>
        <v>0</v>
      </c>
      <c r="BI200" s="96">
        <f t="shared" si="211"/>
        <v>0</v>
      </c>
      <c r="BJ200" s="148" t="e">
        <f t="shared" si="280"/>
        <v>#N/A</v>
      </c>
      <c r="BK200" s="143">
        <f t="shared" si="281"/>
        <v>0</v>
      </c>
      <c r="BL200" s="96">
        <f t="shared" si="214"/>
        <v>0</v>
      </c>
      <c r="BM200" s="148"/>
      <c r="BN200" s="143">
        <f t="shared" si="282"/>
        <v>0</v>
      </c>
      <c r="BO200" s="96">
        <f t="shared" si="215"/>
        <v>0</v>
      </c>
      <c r="BP200" s="157"/>
      <c r="BQ200" s="143">
        <f t="shared" si="265"/>
        <v>0</v>
      </c>
      <c r="BR200" s="96">
        <f t="shared" ref="BR200:BR204" si="285">IF(ABS(BQ200+BQ199)=2,1,IF(ABS(BQ200+BQ198)=2,1,0))</f>
        <v>0</v>
      </c>
      <c r="BS200" s="144" t="e">
        <f t="shared" ref="BS200:BS204" si="286">IF(AND(ABS(BQ200)=1,OR(BR200=1,BR198=1,BR201=1)),AS200,#N/A)</f>
        <v>#N/A</v>
      </c>
      <c r="BT200" s="143">
        <f t="shared" si="266"/>
        <v>0</v>
      </c>
      <c r="BU200" s="96">
        <f t="shared" si="208"/>
        <v>0</v>
      </c>
      <c r="BV200" s="144" t="e">
        <f t="shared" si="253"/>
        <v>#N/A</v>
      </c>
      <c r="BW200" s="152">
        <f t="shared" si="267"/>
        <v>0</v>
      </c>
      <c r="BX200" s="96">
        <f t="shared" si="216"/>
        <v>0</v>
      </c>
      <c r="BY200" s="154" t="e">
        <f t="shared" si="268"/>
        <v>#N/A</v>
      </c>
      <c r="BZ200" s="152">
        <f t="shared" si="269"/>
        <v>0</v>
      </c>
      <c r="CA200" s="96">
        <f t="shared" si="217"/>
        <v>0</v>
      </c>
      <c r="CB200" s="155"/>
    </row>
    <row r="201" spans="2:80" s="115" customFormat="1" ht="12.75" x14ac:dyDescent="0.2">
      <c r="B201" s="89">
        <v>197</v>
      </c>
      <c r="C201" s="106" t="str">
        <f t="shared" si="219"/>
        <v/>
      </c>
      <c r="N201" s="112" t="str">
        <f t="shared" si="283"/>
        <v/>
      </c>
      <c r="Y201" s="113">
        <v>197</v>
      </c>
      <c r="Z201" s="102">
        <f t="shared" si="255"/>
        <v>104</v>
      </c>
      <c r="AA201" s="113">
        <f t="shared" si="252"/>
        <v>19.100000000000001</v>
      </c>
      <c r="AB201" s="114">
        <f t="shared" si="270"/>
        <v>18.159572809253756</v>
      </c>
      <c r="AC201" s="114">
        <f t="shared" si="270"/>
        <v>20.386581036900093</v>
      </c>
      <c r="AD201" s="114">
        <f t="shared" si="270"/>
        <v>17.046068695430588</v>
      </c>
      <c r="AE201" s="114">
        <f t="shared" si="270"/>
        <v>21.500085150723262</v>
      </c>
      <c r="AF201" s="114">
        <f t="shared" si="270"/>
        <v>15.932564581607419</v>
      </c>
      <c r="AG201" s="114">
        <f t="shared" si="270"/>
        <v>22.61358926454643</v>
      </c>
      <c r="AH201" s="114">
        <f t="shared" si="270"/>
        <v>19.273076923076925</v>
      </c>
      <c r="AI201" s="96">
        <f t="shared" si="271"/>
        <v>0.10000000000000142</v>
      </c>
      <c r="AJ201" s="103">
        <f t="shared" si="256"/>
        <v>1.1388349514563103</v>
      </c>
      <c r="AK201" s="103">
        <f t="shared" si="257"/>
        <v>3.7239902912621345</v>
      </c>
      <c r="AL201" s="103">
        <f t="shared" si="258"/>
        <v>2.8622718446601931</v>
      </c>
      <c r="AM201" s="103">
        <f t="shared" si="259"/>
        <v>2.0005533980582517</v>
      </c>
      <c r="AN201" s="103">
        <f t="shared" si="260"/>
        <v>22.302377893950709</v>
      </c>
      <c r="AO201" s="103">
        <f t="shared" si="261"/>
        <v>16.243775952203141</v>
      </c>
      <c r="AQ201" s="97"/>
      <c r="AR201" s="143">
        <f t="shared" si="262"/>
        <v>0</v>
      </c>
      <c r="AS201" s="96">
        <f t="shared" si="263"/>
        <v>19.100000000000001</v>
      </c>
      <c r="AT201" s="144">
        <f t="shared" si="272"/>
        <v>0.10000000000000142</v>
      </c>
      <c r="AU201" s="143">
        <f t="shared" si="273"/>
        <v>0</v>
      </c>
      <c r="AV201" s="96" t="str">
        <f t="shared" si="274"/>
        <v/>
      </c>
      <c r="AW201" s="96" t="e">
        <f t="shared" si="284"/>
        <v>#N/A</v>
      </c>
      <c r="AX201" s="144" t="e">
        <f t="shared" si="275"/>
        <v>#N/A</v>
      </c>
      <c r="AY201" s="160">
        <f t="shared" si="264"/>
        <v>0</v>
      </c>
      <c r="AZ201" s="96" t="str">
        <f t="shared" si="212"/>
        <v/>
      </c>
      <c r="BA201" s="143">
        <f t="shared" si="276"/>
        <v>0</v>
      </c>
      <c r="BB201" s="96" t="str">
        <f t="shared" si="213"/>
        <v/>
      </c>
      <c r="BC201" s="96"/>
      <c r="BD201" s="96"/>
      <c r="BE201" s="143">
        <f t="shared" si="277"/>
        <v>0</v>
      </c>
      <c r="BF201" s="96">
        <f t="shared" si="210"/>
        <v>0</v>
      </c>
      <c r="BG201" s="148"/>
      <c r="BH201" s="143">
        <f t="shared" si="279"/>
        <v>0</v>
      </c>
      <c r="BI201" s="96">
        <f t="shared" si="211"/>
        <v>0</v>
      </c>
      <c r="BJ201" s="148" t="e">
        <f t="shared" si="280"/>
        <v>#N/A</v>
      </c>
      <c r="BK201" s="143">
        <f t="shared" si="281"/>
        <v>0</v>
      </c>
      <c r="BL201" s="96">
        <f t="shared" si="214"/>
        <v>0</v>
      </c>
      <c r="BM201" s="148"/>
      <c r="BN201" s="143">
        <f t="shared" si="282"/>
        <v>0</v>
      </c>
      <c r="BO201" s="96">
        <f t="shared" si="215"/>
        <v>0</v>
      </c>
      <c r="BP201" s="157"/>
      <c r="BQ201" s="143">
        <f t="shared" si="265"/>
        <v>0</v>
      </c>
      <c r="BR201" s="96">
        <f t="shared" si="285"/>
        <v>0</v>
      </c>
      <c r="BS201" s="144" t="e">
        <f t="shared" si="286"/>
        <v>#N/A</v>
      </c>
      <c r="BT201" s="143">
        <f t="shared" si="266"/>
        <v>0</v>
      </c>
      <c r="BU201" s="96">
        <f t="shared" ref="BU201:BU204" si="287">IF(ABS(SUM(BT197:BT201))=4,1,0)</f>
        <v>0</v>
      </c>
      <c r="BV201" s="144" t="e">
        <f t="shared" si="253"/>
        <v>#N/A</v>
      </c>
      <c r="BW201" s="152">
        <f t="shared" si="267"/>
        <v>0</v>
      </c>
      <c r="BX201" s="96">
        <f t="shared" si="216"/>
        <v>0</v>
      </c>
      <c r="BY201" s="154" t="e">
        <f t="shared" si="268"/>
        <v>#N/A</v>
      </c>
      <c r="BZ201" s="152">
        <f t="shared" si="269"/>
        <v>0</v>
      </c>
      <c r="CA201" s="96">
        <f t="shared" si="217"/>
        <v>0</v>
      </c>
      <c r="CB201" s="155"/>
    </row>
    <row r="202" spans="2:80" s="115" customFormat="1" ht="12.75" x14ac:dyDescent="0.2">
      <c r="B202" s="94">
        <v>198</v>
      </c>
      <c r="C202" s="106" t="str">
        <f t="shared" si="219"/>
        <v/>
      </c>
      <c r="N202" s="112" t="str">
        <f t="shared" si="283"/>
        <v/>
      </c>
      <c r="Y202" s="113">
        <v>198</v>
      </c>
      <c r="Z202" s="102">
        <f t="shared" si="255"/>
        <v>104</v>
      </c>
      <c r="AA202" s="113">
        <f t="shared" si="252"/>
        <v>19.100000000000001</v>
      </c>
      <c r="AB202" s="114">
        <f t="shared" si="270"/>
        <v>18.159572809253756</v>
      </c>
      <c r="AC202" s="114">
        <f t="shared" si="270"/>
        <v>20.386581036900093</v>
      </c>
      <c r="AD202" s="114">
        <f t="shared" si="270"/>
        <v>17.046068695430588</v>
      </c>
      <c r="AE202" s="114">
        <f t="shared" si="270"/>
        <v>21.500085150723262</v>
      </c>
      <c r="AF202" s="114">
        <f t="shared" si="270"/>
        <v>15.932564581607419</v>
      </c>
      <c r="AG202" s="114">
        <f t="shared" si="270"/>
        <v>22.61358926454643</v>
      </c>
      <c r="AH202" s="114">
        <f t="shared" si="270"/>
        <v>19.273076923076925</v>
      </c>
      <c r="AI202" s="96">
        <f t="shared" si="271"/>
        <v>0.10000000000000142</v>
      </c>
      <c r="AJ202" s="103">
        <f t="shared" si="256"/>
        <v>1.1388349514563103</v>
      </c>
      <c r="AK202" s="103">
        <f t="shared" si="257"/>
        <v>3.7239902912621345</v>
      </c>
      <c r="AL202" s="103">
        <f t="shared" si="258"/>
        <v>2.8622718446601931</v>
      </c>
      <c r="AM202" s="103">
        <f t="shared" si="259"/>
        <v>2.0005533980582517</v>
      </c>
      <c r="AN202" s="103">
        <f t="shared" si="260"/>
        <v>22.302377893950709</v>
      </c>
      <c r="AO202" s="103">
        <f t="shared" si="261"/>
        <v>16.243775952203141</v>
      </c>
      <c r="AQ202" s="97"/>
      <c r="AR202" s="143">
        <f t="shared" si="262"/>
        <v>0</v>
      </c>
      <c r="AS202" s="96">
        <f t="shared" si="263"/>
        <v>19.100000000000001</v>
      </c>
      <c r="AT202" s="144">
        <f t="shared" si="272"/>
        <v>0.10000000000000142</v>
      </c>
      <c r="AU202" s="143">
        <f t="shared" si="273"/>
        <v>0</v>
      </c>
      <c r="AV202" s="96" t="str">
        <f t="shared" si="274"/>
        <v/>
      </c>
      <c r="AW202" s="96" t="e">
        <f t="shared" si="284"/>
        <v>#N/A</v>
      </c>
      <c r="AX202" s="144" t="e">
        <f t="shared" si="275"/>
        <v>#N/A</v>
      </c>
      <c r="AY202" s="160">
        <f t="shared" si="264"/>
        <v>0</v>
      </c>
      <c r="AZ202" s="96" t="str">
        <f t="shared" si="212"/>
        <v/>
      </c>
      <c r="BA202" s="143">
        <f t="shared" si="276"/>
        <v>0</v>
      </c>
      <c r="BB202" s="96" t="str">
        <f t="shared" si="213"/>
        <v/>
      </c>
      <c r="BC202" s="96"/>
      <c r="BD202" s="96"/>
      <c r="BE202" s="143">
        <f t="shared" si="277"/>
        <v>0</v>
      </c>
      <c r="BF202" s="96">
        <f t="shared" si="210"/>
        <v>0</v>
      </c>
      <c r="BG202" s="148"/>
      <c r="BH202" s="143">
        <f t="shared" si="279"/>
        <v>0</v>
      </c>
      <c r="BI202" s="96">
        <f t="shared" si="211"/>
        <v>0</v>
      </c>
      <c r="BJ202" s="148" t="e">
        <f t="shared" si="280"/>
        <v>#N/A</v>
      </c>
      <c r="BK202" s="143">
        <f t="shared" si="281"/>
        <v>0</v>
      </c>
      <c r="BL202" s="96">
        <f t="shared" si="214"/>
        <v>0</v>
      </c>
      <c r="BM202" s="148"/>
      <c r="BN202" s="143">
        <f t="shared" si="282"/>
        <v>0</v>
      </c>
      <c r="BO202" s="96">
        <f t="shared" si="215"/>
        <v>0</v>
      </c>
      <c r="BP202" s="157"/>
      <c r="BQ202" s="143">
        <f t="shared" si="265"/>
        <v>0</v>
      </c>
      <c r="BR202" s="96">
        <f t="shared" si="285"/>
        <v>0</v>
      </c>
      <c r="BS202" s="144" t="e">
        <f t="shared" si="286"/>
        <v>#N/A</v>
      </c>
      <c r="BT202" s="143">
        <f t="shared" si="266"/>
        <v>0</v>
      </c>
      <c r="BU202" s="96">
        <f t="shared" si="287"/>
        <v>0</v>
      </c>
      <c r="BV202" s="144" t="e">
        <f t="shared" ref="BV202:BV204" si="288">IF(AND(BT202&lt;&gt;0,SUM(BU202:BU206)&gt;0),AS202,#N/A)</f>
        <v>#N/A</v>
      </c>
      <c r="BW202" s="152">
        <f t="shared" si="267"/>
        <v>0</v>
      </c>
      <c r="BX202" s="96">
        <f t="shared" si="216"/>
        <v>0</v>
      </c>
      <c r="BY202" s="154" t="e">
        <f t="shared" si="268"/>
        <v>#N/A</v>
      </c>
      <c r="BZ202" s="152">
        <f t="shared" si="269"/>
        <v>0</v>
      </c>
      <c r="CA202" s="96">
        <f t="shared" si="217"/>
        <v>0</v>
      </c>
      <c r="CB202" s="155"/>
    </row>
    <row r="203" spans="2:80" s="115" customFormat="1" ht="12.75" x14ac:dyDescent="0.2">
      <c r="B203" s="89">
        <v>199</v>
      </c>
      <c r="C203" s="106" t="str">
        <f t="shared" si="219"/>
        <v/>
      </c>
      <c r="N203" s="112" t="str">
        <f t="shared" si="283"/>
        <v/>
      </c>
      <c r="Y203" s="113">
        <v>199</v>
      </c>
      <c r="Z203" s="102">
        <f t="shared" si="255"/>
        <v>104</v>
      </c>
      <c r="AA203" s="113">
        <f t="shared" si="252"/>
        <v>19.100000000000001</v>
      </c>
      <c r="AB203" s="114">
        <f t="shared" si="270"/>
        <v>18.159572809253756</v>
      </c>
      <c r="AC203" s="114">
        <f t="shared" si="270"/>
        <v>20.386581036900093</v>
      </c>
      <c r="AD203" s="114">
        <f t="shared" si="270"/>
        <v>17.046068695430588</v>
      </c>
      <c r="AE203" s="114">
        <f t="shared" si="270"/>
        <v>21.500085150723262</v>
      </c>
      <c r="AF203" s="114">
        <f t="shared" si="270"/>
        <v>15.932564581607419</v>
      </c>
      <c r="AG203" s="114">
        <f t="shared" si="270"/>
        <v>22.61358926454643</v>
      </c>
      <c r="AH203" s="114">
        <f t="shared" si="270"/>
        <v>19.273076923076925</v>
      </c>
      <c r="AI203" s="96">
        <f t="shared" si="271"/>
        <v>0.10000000000000142</v>
      </c>
      <c r="AJ203" s="103">
        <f t="shared" si="256"/>
        <v>1.1388349514563103</v>
      </c>
      <c r="AK203" s="103">
        <f t="shared" si="257"/>
        <v>3.7239902912621345</v>
      </c>
      <c r="AL203" s="103">
        <f t="shared" si="258"/>
        <v>2.8622718446601931</v>
      </c>
      <c r="AM203" s="103">
        <f t="shared" si="259"/>
        <v>2.0005533980582517</v>
      </c>
      <c r="AN203" s="103">
        <f t="shared" si="260"/>
        <v>22.302377893950709</v>
      </c>
      <c r="AO203" s="103">
        <f t="shared" si="261"/>
        <v>16.243775952203141</v>
      </c>
      <c r="AQ203" s="97"/>
      <c r="AR203" s="143">
        <f t="shared" si="262"/>
        <v>0</v>
      </c>
      <c r="AS203" s="96">
        <f t="shared" si="263"/>
        <v>19.100000000000001</v>
      </c>
      <c r="AT203" s="144">
        <f t="shared" si="272"/>
        <v>0.10000000000000142</v>
      </c>
      <c r="AU203" s="143">
        <f t="shared" si="273"/>
        <v>0</v>
      </c>
      <c r="AV203" s="96" t="str">
        <f t="shared" si="274"/>
        <v/>
      </c>
      <c r="AW203" s="96" t="e">
        <f t="shared" si="284"/>
        <v>#N/A</v>
      </c>
      <c r="AX203" s="144" t="e">
        <f t="shared" si="275"/>
        <v>#N/A</v>
      </c>
      <c r="AY203" s="160">
        <f t="shared" si="264"/>
        <v>0</v>
      </c>
      <c r="AZ203" s="96" t="str">
        <f t="shared" si="212"/>
        <v/>
      </c>
      <c r="BA203" s="143">
        <f t="shared" si="276"/>
        <v>0</v>
      </c>
      <c r="BB203" s="96" t="str">
        <f t="shared" si="213"/>
        <v/>
      </c>
      <c r="BC203" s="96"/>
      <c r="BD203" s="96"/>
      <c r="BE203" s="143">
        <f t="shared" si="277"/>
        <v>0</v>
      </c>
      <c r="BF203" s="96">
        <f t="shared" si="210"/>
        <v>0</v>
      </c>
      <c r="BG203" s="148"/>
      <c r="BH203" s="143">
        <f t="shared" si="279"/>
        <v>0</v>
      </c>
      <c r="BI203" s="96">
        <f t="shared" si="211"/>
        <v>0</v>
      </c>
      <c r="BJ203" s="148" t="e">
        <f t="shared" si="280"/>
        <v>#N/A</v>
      </c>
      <c r="BK203" s="143">
        <f t="shared" si="281"/>
        <v>0</v>
      </c>
      <c r="BL203" s="96">
        <f t="shared" si="214"/>
        <v>0</v>
      </c>
      <c r="BM203" s="148"/>
      <c r="BN203" s="143">
        <f t="shared" si="282"/>
        <v>0</v>
      </c>
      <c r="BO203" s="96">
        <f t="shared" si="215"/>
        <v>0</v>
      </c>
      <c r="BP203" s="157"/>
      <c r="BQ203" s="143">
        <f t="shared" si="265"/>
        <v>0</v>
      </c>
      <c r="BR203" s="96">
        <f t="shared" si="285"/>
        <v>0</v>
      </c>
      <c r="BS203" s="144" t="e">
        <f t="shared" si="286"/>
        <v>#N/A</v>
      </c>
      <c r="BT203" s="143">
        <f t="shared" si="266"/>
        <v>0</v>
      </c>
      <c r="BU203" s="96">
        <f t="shared" si="287"/>
        <v>0</v>
      </c>
      <c r="BV203" s="144" t="e">
        <f t="shared" si="288"/>
        <v>#N/A</v>
      </c>
      <c r="BW203" s="152">
        <f t="shared" si="267"/>
        <v>0</v>
      </c>
      <c r="BX203" s="96">
        <f t="shared" si="216"/>
        <v>0</v>
      </c>
      <c r="BY203" s="154" t="e">
        <f t="shared" si="268"/>
        <v>#N/A</v>
      </c>
      <c r="BZ203" s="152">
        <f t="shared" si="269"/>
        <v>0</v>
      </c>
      <c r="CA203" s="96">
        <f t="shared" si="217"/>
        <v>0</v>
      </c>
      <c r="CB203" s="155"/>
    </row>
    <row r="204" spans="2:80" s="115" customFormat="1" ht="13.5" thickBot="1" x14ac:dyDescent="0.25">
      <c r="B204" s="94">
        <v>200</v>
      </c>
      <c r="C204" s="106" t="str">
        <f t="shared" si="219"/>
        <v/>
      </c>
      <c r="N204" s="112" t="str">
        <f t="shared" si="283"/>
        <v/>
      </c>
      <c r="Y204" s="113">
        <v>200</v>
      </c>
      <c r="Z204" s="102">
        <f t="shared" si="255"/>
        <v>104</v>
      </c>
      <c r="AA204" s="113">
        <f t="shared" si="252"/>
        <v>19.100000000000001</v>
      </c>
      <c r="AB204" s="114">
        <f t="shared" si="270"/>
        <v>18.159572809253756</v>
      </c>
      <c r="AC204" s="114">
        <f t="shared" si="270"/>
        <v>20.386581036900093</v>
      </c>
      <c r="AD204" s="114">
        <f t="shared" si="270"/>
        <v>17.046068695430588</v>
      </c>
      <c r="AE204" s="114">
        <f t="shared" si="270"/>
        <v>21.500085150723262</v>
      </c>
      <c r="AF204" s="114">
        <f t="shared" si="270"/>
        <v>15.932564581607419</v>
      </c>
      <c r="AG204" s="114">
        <f t="shared" si="270"/>
        <v>22.61358926454643</v>
      </c>
      <c r="AH204" s="114">
        <f t="shared" si="270"/>
        <v>19.273076923076925</v>
      </c>
      <c r="AI204" s="96">
        <f t="shared" si="271"/>
        <v>0.10000000000000142</v>
      </c>
      <c r="AJ204" s="103">
        <f t="shared" si="256"/>
        <v>1.1388349514563103</v>
      </c>
      <c r="AK204" s="103">
        <f t="shared" si="257"/>
        <v>3.7239902912621345</v>
      </c>
      <c r="AL204" s="103">
        <f t="shared" si="258"/>
        <v>2.8622718446601931</v>
      </c>
      <c r="AM204" s="103">
        <f t="shared" si="259"/>
        <v>2.0005533980582517</v>
      </c>
      <c r="AN204" s="103">
        <f t="shared" si="260"/>
        <v>22.302377893950709</v>
      </c>
      <c r="AO204" s="103">
        <f t="shared" si="261"/>
        <v>16.243775952203141</v>
      </c>
      <c r="AQ204" s="97"/>
      <c r="AR204" s="149">
        <f t="shared" si="262"/>
        <v>0</v>
      </c>
      <c r="AS204" s="150">
        <f t="shared" si="263"/>
        <v>19.100000000000001</v>
      </c>
      <c r="AT204" s="164">
        <f t="shared" si="272"/>
        <v>0.10000000000000142</v>
      </c>
      <c r="AU204" s="149">
        <f t="shared" si="273"/>
        <v>0</v>
      </c>
      <c r="AV204" s="150" t="str">
        <f t="shared" si="274"/>
        <v/>
      </c>
      <c r="AW204" s="150" t="e">
        <f t="shared" si="284"/>
        <v>#N/A</v>
      </c>
      <c r="AX204" s="164" t="e">
        <f t="shared" si="275"/>
        <v>#N/A</v>
      </c>
      <c r="AY204" s="160">
        <f t="shared" si="264"/>
        <v>0</v>
      </c>
      <c r="AZ204" s="96" t="str">
        <f t="shared" si="212"/>
        <v/>
      </c>
      <c r="BA204" s="143">
        <f t="shared" si="276"/>
        <v>0</v>
      </c>
      <c r="BB204" s="96" t="str">
        <f t="shared" si="213"/>
        <v/>
      </c>
      <c r="BC204" s="150"/>
      <c r="BD204" s="96"/>
      <c r="BE204" s="143">
        <f t="shared" si="277"/>
        <v>0</v>
      </c>
      <c r="BF204" s="96">
        <f t="shared" ref="BF204" si="289">IF(ABS(SUM(BE199:BE204))=6,1,0)</f>
        <v>0</v>
      </c>
      <c r="BG204" s="151"/>
      <c r="BH204" s="143">
        <f t="shared" si="279"/>
        <v>0</v>
      </c>
      <c r="BI204" s="96">
        <f>IF(ABS(SUM(BH199:BH204))=6,1,0)</f>
        <v>0</v>
      </c>
      <c r="BJ204" s="148" t="e">
        <f t="shared" si="280"/>
        <v>#N/A</v>
      </c>
      <c r="BK204" s="149">
        <f t="shared" si="281"/>
        <v>0</v>
      </c>
      <c r="BL204" s="150">
        <f t="shared" si="214"/>
        <v>0</v>
      </c>
      <c r="BM204" s="151"/>
      <c r="BN204" s="143">
        <f t="shared" si="282"/>
        <v>0</v>
      </c>
      <c r="BO204" s="96">
        <f t="shared" si="215"/>
        <v>0</v>
      </c>
      <c r="BP204" s="158"/>
      <c r="BQ204" s="143">
        <f t="shared" si="265"/>
        <v>0</v>
      </c>
      <c r="BR204" s="96">
        <f t="shared" si="285"/>
        <v>0</v>
      </c>
      <c r="BS204" s="144" t="e">
        <f t="shared" si="286"/>
        <v>#N/A</v>
      </c>
      <c r="BT204" s="143">
        <f t="shared" si="266"/>
        <v>0</v>
      </c>
      <c r="BU204" s="96">
        <f t="shared" si="287"/>
        <v>0</v>
      </c>
      <c r="BV204" s="144" t="e">
        <f t="shared" si="288"/>
        <v>#N/A</v>
      </c>
      <c r="BW204" s="152">
        <f t="shared" si="267"/>
        <v>0</v>
      </c>
      <c r="BX204" s="96">
        <f t="shared" si="216"/>
        <v>0</v>
      </c>
      <c r="BY204" s="154" t="e">
        <f t="shared" si="268"/>
        <v>#N/A</v>
      </c>
      <c r="BZ204" s="162">
        <f t="shared" si="269"/>
        <v>0</v>
      </c>
      <c r="CA204" s="150">
        <f t="shared" si="217"/>
        <v>0</v>
      </c>
      <c r="CB204" s="155"/>
    </row>
    <row r="205" spans="2:80" s="115" customFormat="1" ht="13.5" thickBot="1" x14ac:dyDescent="0.25">
      <c r="C205" s="116"/>
      <c r="AI205" s="113" t="s">
        <v>13</v>
      </c>
      <c r="AJ205" s="113"/>
      <c r="AK205" s="113"/>
      <c r="AL205" s="113"/>
      <c r="AM205" s="113"/>
      <c r="AN205" s="113"/>
      <c r="AO205" s="113"/>
      <c r="AQ205" s="97"/>
      <c r="AR205" s="97"/>
      <c r="AS205" s="97"/>
      <c r="AT205" s="97" t="s">
        <v>13</v>
      </c>
      <c r="AU205" s="145">
        <f>SUM(AU5:AU204)</f>
        <v>0</v>
      </c>
      <c r="AV205" s="146">
        <f t="shared" ref="AV205" si="290">SUM(AV5:AV204)</f>
        <v>2</v>
      </c>
      <c r="AW205" s="146" t="e">
        <f t="shared" ref="AW205" si="291">SUM(AW5:AW204)</f>
        <v>#N/A</v>
      </c>
      <c r="AX205" s="147" t="e">
        <f t="shared" ref="AX205" si="292">SUM(AX5:AX204)</f>
        <v>#N/A</v>
      </c>
      <c r="AY205" s="97"/>
      <c r="AZ205" s="97">
        <f>SUM(AZ5:AZ204)</f>
        <v>1</v>
      </c>
      <c r="BA205" s="97"/>
      <c r="BB205" s="97">
        <f t="shared" ref="BB205" si="293">SUM(BB5:BB204)</f>
        <v>17</v>
      </c>
      <c r="BC205" s="97"/>
      <c r="BF205" s="97">
        <f t="shared" ref="BF205:BR205" si="294">SUM(BF5:BF204)</f>
        <v>1</v>
      </c>
      <c r="BI205" s="97">
        <f t="shared" si="294"/>
        <v>0</v>
      </c>
      <c r="BK205" s="97"/>
      <c r="BL205" s="97">
        <f t="shared" si="294"/>
        <v>2</v>
      </c>
      <c r="BO205" s="97">
        <f t="shared" si="294"/>
        <v>0</v>
      </c>
      <c r="BR205" s="97">
        <f t="shared" si="294"/>
        <v>2</v>
      </c>
      <c r="BU205" s="97">
        <f t="shared" ref="BU205" si="295">SUM(BU5:BU204)</f>
        <v>2</v>
      </c>
      <c r="BX205" s="97">
        <f t="shared" ref="BX205" si="296">SUM(BX5:BX204)</f>
        <v>4</v>
      </c>
      <c r="CA205" s="97">
        <f t="shared" ref="CA205" si="297">SUM(CA5:CA204)</f>
        <v>1</v>
      </c>
    </row>
    <row r="206" spans="2:80" s="115" customFormat="1" ht="12.75" x14ac:dyDescent="0.2">
      <c r="C206" s="117"/>
      <c r="AQ206" s="97"/>
      <c r="AR206" s="97"/>
      <c r="AS206" s="97"/>
      <c r="AT206" s="97"/>
      <c r="AU206" s="97"/>
    </row>
    <row r="207" spans="2:80" s="115" customFormat="1" ht="12.75" x14ac:dyDescent="0.2">
      <c r="C207" s="117"/>
      <c r="AQ207" s="97"/>
      <c r="AR207" s="97"/>
      <c r="AS207" s="97"/>
      <c r="AT207" s="97"/>
      <c r="AU207" s="97"/>
    </row>
    <row r="208" spans="2:80" s="115" customFormat="1" ht="12.75" x14ac:dyDescent="0.2">
      <c r="C208" s="117"/>
      <c r="AQ208" s="97"/>
      <c r="AR208" s="97"/>
      <c r="AS208" s="97"/>
      <c r="AT208" s="97"/>
      <c r="AU208" s="97"/>
    </row>
    <row r="209" spans="3:47" s="115" customFormat="1" ht="12.75" x14ac:dyDescent="0.2">
      <c r="C209" s="117"/>
      <c r="AQ209" s="97"/>
      <c r="AR209" s="97"/>
      <c r="AS209" s="97"/>
      <c r="AT209" s="97"/>
      <c r="AU209" s="97"/>
    </row>
    <row r="210" spans="3:47" s="115" customFormat="1" ht="12.75" x14ac:dyDescent="0.2">
      <c r="C210" s="117"/>
      <c r="AQ210" s="97"/>
      <c r="AR210" s="97"/>
      <c r="AS210" s="97"/>
      <c r="AT210" s="97"/>
      <c r="AU210" s="97"/>
    </row>
    <row r="211" spans="3:47" s="115" customFormat="1" ht="12.75" x14ac:dyDescent="0.2">
      <c r="C211" s="117"/>
      <c r="AQ211" s="97"/>
      <c r="AR211" s="97"/>
      <c r="AS211" s="97"/>
      <c r="AT211" s="97"/>
      <c r="AU211" s="97"/>
    </row>
    <row r="212" spans="3:47" s="115" customFormat="1" ht="12.75" x14ac:dyDescent="0.2">
      <c r="C212" s="117"/>
      <c r="AQ212" s="97"/>
      <c r="AR212" s="97"/>
      <c r="AS212" s="97"/>
      <c r="AT212" s="97"/>
      <c r="AU212" s="97"/>
    </row>
    <row r="213" spans="3:47" s="115" customFormat="1" ht="12.75" x14ac:dyDescent="0.2">
      <c r="C213" s="117"/>
      <c r="AQ213" s="97"/>
      <c r="AR213" s="97"/>
      <c r="AS213" s="97"/>
      <c r="AT213" s="97"/>
      <c r="AU213" s="97"/>
    </row>
    <row r="214" spans="3:47" s="115" customFormat="1" ht="12.75" x14ac:dyDescent="0.2">
      <c r="C214" s="117"/>
      <c r="AQ214" s="97"/>
      <c r="AR214" s="97"/>
      <c r="AS214" s="97"/>
      <c r="AT214" s="97"/>
      <c r="AU214" s="97"/>
    </row>
    <row r="215" spans="3:47" s="115" customFormat="1" ht="12.75" x14ac:dyDescent="0.2">
      <c r="C215" s="117"/>
      <c r="AQ215" s="97"/>
      <c r="AR215" s="97"/>
      <c r="AS215" s="97"/>
      <c r="AT215" s="97"/>
      <c r="AU215" s="97"/>
    </row>
    <row r="216" spans="3:47" s="115" customFormat="1" ht="12.75" x14ac:dyDescent="0.2">
      <c r="C216" s="117"/>
      <c r="AQ216" s="97"/>
      <c r="AR216" s="97"/>
      <c r="AS216" s="97"/>
      <c r="AT216" s="97"/>
      <c r="AU216" s="97"/>
    </row>
    <row r="217" spans="3:47" s="115" customFormat="1" ht="12.75" x14ac:dyDescent="0.2">
      <c r="C217" s="117"/>
      <c r="AQ217" s="97"/>
      <c r="AR217" s="97"/>
      <c r="AS217" s="97"/>
      <c r="AT217" s="97"/>
      <c r="AU217" s="97"/>
    </row>
    <row r="218" spans="3:47" s="115" customFormat="1" ht="12.75" x14ac:dyDescent="0.2">
      <c r="C218" s="117"/>
      <c r="AQ218" s="97"/>
      <c r="AR218" s="97"/>
      <c r="AS218" s="97"/>
      <c r="AT218" s="97"/>
      <c r="AU218" s="97"/>
    </row>
    <row r="219" spans="3:47" s="115" customFormat="1" ht="12.75" x14ac:dyDescent="0.2">
      <c r="C219" s="117"/>
      <c r="AQ219" s="97"/>
      <c r="AR219" s="97"/>
      <c r="AS219" s="97"/>
      <c r="AT219" s="97"/>
      <c r="AU219" s="97"/>
    </row>
    <row r="220" spans="3:47" s="115" customFormat="1" ht="12.75" x14ac:dyDescent="0.2">
      <c r="C220" s="117"/>
      <c r="AQ220" s="97"/>
      <c r="AR220" s="97"/>
      <c r="AS220" s="97"/>
      <c r="AT220" s="97"/>
      <c r="AU220" s="97"/>
    </row>
    <row r="221" spans="3:47" s="115" customFormat="1" ht="12.75" x14ac:dyDescent="0.2">
      <c r="C221" s="117"/>
      <c r="AQ221" s="97"/>
      <c r="AR221" s="97"/>
      <c r="AS221" s="97"/>
      <c r="AT221" s="97"/>
      <c r="AU221" s="97"/>
    </row>
    <row r="222" spans="3:47" s="115" customFormat="1" ht="12.75" x14ac:dyDescent="0.2">
      <c r="C222" s="117"/>
      <c r="AQ222" s="97"/>
      <c r="AR222" s="97"/>
      <c r="AS222" s="97"/>
      <c r="AT222" s="97"/>
      <c r="AU222" s="97"/>
    </row>
    <row r="223" spans="3:47" s="115" customFormat="1" ht="12.75" x14ac:dyDescent="0.2">
      <c r="C223" s="117"/>
      <c r="AQ223" s="97"/>
      <c r="AR223" s="97"/>
      <c r="AS223" s="97"/>
      <c r="AT223" s="97"/>
      <c r="AU223" s="97"/>
    </row>
    <row r="224" spans="3:47" s="115" customFormat="1" ht="12.75" x14ac:dyDescent="0.2">
      <c r="C224" s="117"/>
      <c r="AQ224" s="97"/>
      <c r="AR224" s="97"/>
      <c r="AS224" s="97"/>
      <c r="AT224" s="97"/>
      <c r="AU224" s="97"/>
    </row>
    <row r="225" spans="3:47" s="115" customFormat="1" ht="12.75" x14ac:dyDescent="0.2">
      <c r="C225" s="117"/>
      <c r="AQ225" s="97"/>
      <c r="AR225" s="97"/>
      <c r="AS225" s="97"/>
      <c r="AT225" s="97"/>
      <c r="AU225" s="97"/>
    </row>
    <row r="226" spans="3:47" s="115" customFormat="1" ht="12.75" x14ac:dyDescent="0.2">
      <c r="C226" s="117"/>
      <c r="AQ226" s="97"/>
      <c r="AR226" s="97"/>
      <c r="AS226" s="97"/>
      <c r="AT226" s="97"/>
      <c r="AU226" s="97"/>
    </row>
    <row r="227" spans="3:47" s="115" customFormat="1" ht="12.75" x14ac:dyDescent="0.2">
      <c r="C227" s="117"/>
      <c r="AQ227" s="97"/>
      <c r="AR227" s="97"/>
      <c r="AS227" s="97"/>
      <c r="AT227" s="97"/>
      <c r="AU227" s="97"/>
    </row>
    <row r="228" spans="3:47" s="115" customFormat="1" ht="12.75" x14ac:dyDescent="0.2">
      <c r="C228" s="117"/>
      <c r="AQ228" s="97"/>
      <c r="AR228" s="97"/>
      <c r="AS228" s="97"/>
      <c r="AT228" s="97"/>
      <c r="AU228" s="97"/>
    </row>
    <row r="229" spans="3:47" s="115" customFormat="1" ht="12.75" x14ac:dyDescent="0.2">
      <c r="C229" s="117"/>
      <c r="AQ229" s="97"/>
      <c r="AR229" s="97"/>
      <c r="AS229" s="97"/>
      <c r="AT229" s="97"/>
      <c r="AU229" s="97"/>
    </row>
    <row r="230" spans="3:47" s="115" customFormat="1" ht="12.75" x14ac:dyDescent="0.2">
      <c r="C230" s="117"/>
      <c r="AQ230" s="97"/>
      <c r="AR230" s="97"/>
      <c r="AS230" s="97"/>
      <c r="AT230" s="97"/>
      <c r="AU230" s="97"/>
    </row>
    <row r="231" spans="3:47" s="115" customFormat="1" ht="12.75" x14ac:dyDescent="0.2">
      <c r="C231" s="117"/>
      <c r="AQ231" s="97"/>
      <c r="AR231" s="97"/>
      <c r="AS231" s="97"/>
      <c r="AT231" s="97"/>
      <c r="AU231" s="97"/>
    </row>
    <row r="232" spans="3:47" s="115" customFormat="1" ht="12.75" x14ac:dyDescent="0.2">
      <c r="C232" s="117"/>
      <c r="AQ232" s="97"/>
      <c r="AR232" s="97"/>
      <c r="AS232" s="97"/>
      <c r="AT232" s="97"/>
      <c r="AU232" s="97"/>
    </row>
    <row r="233" spans="3:47" s="115" customFormat="1" ht="12.75" x14ac:dyDescent="0.2">
      <c r="C233" s="117"/>
      <c r="AQ233" s="97"/>
      <c r="AR233" s="97"/>
      <c r="AS233" s="97"/>
      <c r="AT233" s="97"/>
      <c r="AU233" s="97"/>
    </row>
    <row r="234" spans="3:47" s="115" customFormat="1" ht="12.75" x14ac:dyDescent="0.2">
      <c r="C234" s="117"/>
      <c r="AQ234" s="97"/>
      <c r="AR234" s="97"/>
      <c r="AS234" s="97"/>
      <c r="AT234" s="97"/>
      <c r="AU234" s="97"/>
    </row>
    <row r="235" spans="3:47" s="115" customFormat="1" ht="12.75" x14ac:dyDescent="0.2">
      <c r="C235" s="117"/>
      <c r="AQ235" s="97"/>
      <c r="AR235" s="97"/>
      <c r="AS235" s="97"/>
      <c r="AT235" s="97"/>
      <c r="AU235" s="97"/>
    </row>
    <row r="236" spans="3:47" s="115" customFormat="1" ht="12.75" x14ac:dyDescent="0.2">
      <c r="C236" s="117"/>
      <c r="AQ236" s="97"/>
      <c r="AR236" s="97"/>
      <c r="AS236" s="97"/>
      <c r="AT236" s="97"/>
      <c r="AU236" s="97"/>
    </row>
    <row r="237" spans="3:47" s="115" customFormat="1" ht="12.75" x14ac:dyDescent="0.2">
      <c r="C237" s="117"/>
      <c r="AQ237" s="97"/>
      <c r="AR237" s="97"/>
      <c r="AS237" s="97"/>
      <c r="AT237" s="97"/>
      <c r="AU237" s="97"/>
    </row>
    <row r="238" spans="3:47" s="115" customFormat="1" ht="12.75" x14ac:dyDescent="0.2">
      <c r="C238" s="117"/>
      <c r="AQ238" s="97"/>
      <c r="AR238" s="97"/>
      <c r="AS238" s="97"/>
      <c r="AT238" s="97"/>
      <c r="AU238" s="97"/>
    </row>
    <row r="239" spans="3:47" s="115" customFormat="1" ht="12.75" x14ac:dyDescent="0.2">
      <c r="C239" s="117"/>
      <c r="AQ239" s="97"/>
      <c r="AR239" s="97"/>
      <c r="AS239" s="97"/>
      <c r="AT239" s="97"/>
      <c r="AU239" s="97"/>
    </row>
    <row r="240" spans="3:47" s="115" customFormat="1" ht="12.75" x14ac:dyDescent="0.2">
      <c r="C240" s="117"/>
      <c r="AQ240" s="97"/>
      <c r="AR240" s="97"/>
      <c r="AS240" s="97"/>
      <c r="AT240" s="97"/>
      <c r="AU240" s="97"/>
    </row>
    <row r="241" spans="3:47" s="115" customFormat="1" ht="12.75" x14ac:dyDescent="0.2">
      <c r="C241" s="117"/>
      <c r="AQ241" s="97"/>
      <c r="AR241" s="97"/>
      <c r="AS241" s="97"/>
      <c r="AT241" s="97"/>
      <c r="AU241" s="97"/>
    </row>
    <row r="242" spans="3:47" s="115" customFormat="1" ht="12.75" x14ac:dyDescent="0.2">
      <c r="C242" s="117"/>
      <c r="AQ242" s="97"/>
      <c r="AR242" s="97"/>
      <c r="AS242" s="97"/>
      <c r="AT242" s="97"/>
      <c r="AU242" s="97"/>
    </row>
    <row r="243" spans="3:47" s="115" customFormat="1" ht="12.75" x14ac:dyDescent="0.2">
      <c r="C243" s="117"/>
      <c r="AQ243" s="97"/>
      <c r="AR243" s="97"/>
      <c r="AS243" s="97"/>
      <c r="AT243" s="97"/>
      <c r="AU243" s="97"/>
    </row>
    <row r="244" spans="3:47" s="115" customFormat="1" ht="12.75" x14ac:dyDescent="0.2">
      <c r="C244" s="117"/>
      <c r="AQ244" s="97"/>
      <c r="AR244" s="97"/>
      <c r="AS244" s="97"/>
      <c r="AT244" s="97"/>
      <c r="AU244" s="97"/>
    </row>
    <row r="245" spans="3:47" s="115" customFormat="1" ht="12.75" x14ac:dyDescent="0.2">
      <c r="C245" s="117"/>
      <c r="AQ245" s="97"/>
      <c r="AR245" s="97"/>
      <c r="AS245" s="97"/>
      <c r="AT245" s="97"/>
      <c r="AU245" s="97"/>
    </row>
    <row r="246" spans="3:47" s="115" customFormat="1" ht="12.75" x14ac:dyDescent="0.2">
      <c r="C246" s="117"/>
      <c r="AQ246" s="97"/>
      <c r="AR246" s="97"/>
      <c r="AS246" s="97"/>
      <c r="AT246" s="97"/>
      <c r="AU246" s="97"/>
    </row>
    <row r="247" spans="3:47" s="115" customFormat="1" ht="12.75" x14ac:dyDescent="0.2">
      <c r="C247" s="117"/>
      <c r="AQ247" s="97"/>
      <c r="AR247" s="97"/>
      <c r="AS247" s="97"/>
      <c r="AT247" s="97"/>
      <c r="AU247" s="97"/>
    </row>
    <row r="248" spans="3:47" s="115" customFormat="1" ht="12.75" x14ac:dyDescent="0.2">
      <c r="C248" s="117"/>
      <c r="AQ248" s="97"/>
      <c r="AR248" s="97"/>
      <c r="AS248" s="97"/>
      <c r="AT248" s="97"/>
      <c r="AU248" s="97"/>
    </row>
    <row r="249" spans="3:47" s="115" customFormat="1" ht="12.75" x14ac:dyDescent="0.2">
      <c r="C249" s="117"/>
      <c r="AQ249" s="97"/>
      <c r="AR249" s="97"/>
      <c r="AS249" s="97"/>
      <c r="AT249" s="97"/>
      <c r="AU249" s="97"/>
    </row>
    <row r="250" spans="3:47" s="115" customFormat="1" ht="12.75" x14ac:dyDescent="0.2">
      <c r="C250" s="117"/>
      <c r="AQ250" s="97"/>
      <c r="AR250" s="97"/>
      <c r="AS250" s="97"/>
      <c r="AT250" s="97"/>
      <c r="AU250" s="97"/>
    </row>
    <row r="251" spans="3:47" s="115" customFormat="1" ht="12.75" x14ac:dyDescent="0.2">
      <c r="C251" s="117"/>
      <c r="AQ251" s="97"/>
      <c r="AR251" s="97"/>
      <c r="AS251" s="97"/>
      <c r="AT251" s="97"/>
      <c r="AU251" s="97"/>
    </row>
    <row r="252" spans="3:47" s="115" customFormat="1" ht="12.75" x14ac:dyDescent="0.2">
      <c r="C252" s="117"/>
      <c r="AQ252" s="97"/>
      <c r="AR252" s="97"/>
      <c r="AS252" s="97"/>
      <c r="AT252" s="97"/>
      <c r="AU252" s="97"/>
    </row>
    <row r="253" spans="3:47" s="115" customFormat="1" ht="12.75" x14ac:dyDescent="0.2">
      <c r="C253" s="117"/>
      <c r="AQ253" s="97"/>
      <c r="AR253" s="97"/>
      <c r="AS253" s="97"/>
      <c r="AT253" s="97"/>
      <c r="AU253" s="97"/>
    </row>
    <row r="254" spans="3:47" s="115" customFormat="1" ht="12.75" x14ac:dyDescent="0.2">
      <c r="C254" s="117"/>
      <c r="AQ254" s="97"/>
      <c r="AR254" s="97"/>
      <c r="AS254" s="97"/>
      <c r="AT254" s="97"/>
      <c r="AU254" s="97"/>
    </row>
    <row r="255" spans="3:47" s="115" customFormat="1" ht="12.75" x14ac:dyDescent="0.2">
      <c r="C255" s="117"/>
      <c r="AQ255" s="97"/>
      <c r="AR255" s="97"/>
      <c r="AS255" s="97"/>
      <c r="AT255" s="97"/>
      <c r="AU255" s="97"/>
    </row>
    <row r="256" spans="3:47" s="115" customFormat="1" ht="12.75" x14ac:dyDescent="0.2">
      <c r="C256" s="117"/>
      <c r="AQ256" s="97"/>
      <c r="AR256" s="97"/>
      <c r="AS256" s="97"/>
      <c r="AT256" s="97"/>
      <c r="AU256" s="97"/>
    </row>
    <row r="257" spans="3:47" s="115" customFormat="1" ht="12.75" x14ac:dyDescent="0.2">
      <c r="C257" s="117"/>
      <c r="AQ257" s="97"/>
      <c r="AR257" s="97"/>
      <c r="AS257" s="97"/>
      <c r="AT257" s="97"/>
      <c r="AU257" s="97"/>
    </row>
    <row r="258" spans="3:47" s="115" customFormat="1" ht="12.75" x14ac:dyDescent="0.2">
      <c r="C258" s="117"/>
      <c r="AQ258" s="97"/>
      <c r="AR258" s="97"/>
      <c r="AS258" s="97"/>
      <c r="AT258" s="97"/>
      <c r="AU258" s="97"/>
    </row>
    <row r="259" spans="3:47" x14ac:dyDescent="0.3">
      <c r="AQ259" s="118"/>
      <c r="AR259" s="118"/>
    </row>
    <row r="260" spans="3:47" x14ac:dyDescent="0.3">
      <c r="AQ260" s="118"/>
      <c r="AR260" s="118"/>
    </row>
    <row r="261" spans="3:47" x14ac:dyDescent="0.3">
      <c r="AQ261" s="118"/>
      <c r="AR261" s="118"/>
    </row>
    <row r="262" spans="3:47" x14ac:dyDescent="0.3">
      <c r="AQ262" s="118"/>
      <c r="AR262" s="118"/>
    </row>
    <row r="263" spans="3:47" x14ac:dyDescent="0.3">
      <c r="AQ263" s="118"/>
      <c r="AR263" s="118"/>
    </row>
    <row r="264" spans="3:47" x14ac:dyDescent="0.3">
      <c r="AQ264" s="118"/>
      <c r="AR264" s="118"/>
    </row>
    <row r="265" spans="3:47" x14ac:dyDescent="0.3">
      <c r="AQ265" s="118"/>
      <c r="AR265" s="118"/>
    </row>
    <row r="266" spans="3:47" x14ac:dyDescent="0.3">
      <c r="AQ266" s="118"/>
      <c r="AR266" s="118"/>
    </row>
    <row r="267" spans="3:47" x14ac:dyDescent="0.3">
      <c r="AQ267" s="118"/>
      <c r="AR267" s="118"/>
    </row>
    <row r="268" spans="3:47" x14ac:dyDescent="0.3">
      <c r="AQ268" s="118"/>
      <c r="AR268" s="118"/>
    </row>
  </sheetData>
  <sheetProtection password="AA5F" sheet="1" objects="1" scenarios="1" selectLockedCells="1" selectUnlockedCells="1"/>
  <mergeCells count="34">
    <mergeCell ref="BZ3:CB3"/>
    <mergeCell ref="BN3:BP3"/>
    <mergeCell ref="BQ3:BS3"/>
    <mergeCell ref="BT3:BV3"/>
    <mergeCell ref="S14:U14"/>
    <mergeCell ref="S23:V23"/>
    <mergeCell ref="AR2:AT2"/>
    <mergeCell ref="AY2:BD2"/>
    <mergeCell ref="AU2:AX2"/>
    <mergeCell ref="S2:V2"/>
    <mergeCell ref="AY3:AZ3"/>
    <mergeCell ref="BA3:BB3"/>
    <mergeCell ref="S13:U13"/>
    <mergeCell ref="BZ1:CB1"/>
    <mergeCell ref="AY1:BD1"/>
    <mergeCell ref="BE1:BJ1"/>
    <mergeCell ref="BQ2:BS2"/>
    <mergeCell ref="BT2:BV2"/>
    <mergeCell ref="BW2:BY2"/>
    <mergeCell ref="BZ2:CB2"/>
    <mergeCell ref="BE2:BJ2"/>
    <mergeCell ref="BK2:BP2"/>
    <mergeCell ref="BT1:BV1"/>
    <mergeCell ref="BW1:BY1"/>
    <mergeCell ref="B2:M2"/>
    <mergeCell ref="Y2:AO2"/>
    <mergeCell ref="S12:U12"/>
    <mergeCell ref="BW3:BY3"/>
    <mergeCell ref="AU1:AX1"/>
    <mergeCell ref="BK1:BP1"/>
    <mergeCell ref="BQ1:BS1"/>
    <mergeCell ref="BE3:BG3"/>
    <mergeCell ref="BH3:BJ3"/>
    <mergeCell ref="BK3:BM3"/>
  </mergeCells>
  <hyperlinks>
    <hyperlink ref="S14" r:id="rId1" display="Qualitätsmanagement für Ingenieure"/>
    <hyperlink ref="S13" r:id="rId2" display="SPC - Statistische Prozesskontrolle"/>
    <hyperlink ref="S7" r:id="rId3"/>
    <hyperlink ref="S12" r:id="rId4" display="Statistik von Kopf bis Fuss"/>
    <hyperlink ref="S9" r:id="rId5" display="E-Mail an roland.schnurr@sixsigmablackbelt.de"/>
    <hyperlink ref="S12:U12" r:id="rId6" display="SPC Simplified: Practical Steps to Quality"/>
    <hyperlink ref="S13:U13" r:id="rId7" display="EZ SPC - Statistical Process Control Demystified"/>
    <hyperlink ref="S14:U14" r:id="rId8" display="The Lean Six Sigma Pocket Toolbook"/>
  </hyperlinks>
  <printOptions horizontalCentered="1" verticalCentered="1"/>
  <pageMargins left="0" right="0" top="0" bottom="0" header="0" footer="0"/>
  <pageSetup paperSize="9" scale="15" orientation="landscape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48</vt:i4>
      </vt:variant>
    </vt:vector>
  </HeadingPairs>
  <TitlesOfParts>
    <vt:vector size="50" baseType="lpstr">
      <vt:lpstr>Input and Diagram</vt:lpstr>
      <vt:lpstr>Calculation</vt:lpstr>
      <vt:lpstr>Anzahl</vt:lpstr>
      <vt:lpstr>AnzahlKlassenHistogramm</vt:lpstr>
      <vt:lpstr>BEOBPOGW</vt:lpstr>
      <vt:lpstr>BEOBPPM</vt:lpstr>
      <vt:lpstr>BEOBPUGW</vt:lpstr>
      <vt:lpstr>CP</vt:lpstr>
      <vt:lpstr>CPK</vt:lpstr>
      <vt:lpstr>CPO</vt:lpstr>
      <vt:lpstr>CPU</vt:lpstr>
      <vt:lpstr>Datum</vt:lpstr>
      <vt:lpstr>'Input and Diagram'!Druckbereich</vt:lpstr>
      <vt:lpstr>EinDrittelUCLR</vt:lpstr>
      <vt:lpstr>einsigmaminus</vt:lpstr>
      <vt:lpstr>einsigmaplus</vt:lpstr>
      <vt:lpstr>Maßeinheit</vt:lpstr>
      <vt:lpstr>Maximum</vt:lpstr>
      <vt:lpstr>Median</vt:lpstr>
      <vt:lpstr>Merkmal</vt:lpstr>
      <vt:lpstr>Merkman</vt:lpstr>
      <vt:lpstr>Minimum</vt:lpstr>
      <vt:lpstr>Mittelwert</vt:lpstr>
      <vt:lpstr>MittelwertderSpannweite</vt:lpstr>
      <vt:lpstr>ObereKontrollgrenzeR</vt:lpstr>
      <vt:lpstr>ObereKontrollgrenzeX</vt:lpstr>
      <vt:lpstr>Calculation!Print_Area</vt:lpstr>
      <vt:lpstr>'Input and Diagram'!Print_Area</vt:lpstr>
      <vt:lpstr>PruefungRegel2verletzt</vt:lpstr>
      <vt:lpstr>Regel1Spannweite</vt:lpstr>
      <vt:lpstr>Regel1YWerte</vt:lpstr>
      <vt:lpstr>Regel1YWerteUCL</vt:lpstr>
      <vt:lpstr>Regel2SpannweitegrMittelwert</vt:lpstr>
      <vt:lpstr>Regel2YgrMittelwert</vt:lpstr>
      <vt:lpstr>Regel3Spannweite</vt:lpstr>
      <vt:lpstr>Regel3Y</vt:lpstr>
      <vt:lpstr>Regel4Spannweite</vt:lpstr>
      <vt:lpstr>Regel4Y</vt:lpstr>
      <vt:lpstr>Regel5YWerte</vt:lpstr>
      <vt:lpstr>Regel6Y</vt:lpstr>
      <vt:lpstr>Regel7Y</vt:lpstr>
      <vt:lpstr>Regel8Y</vt:lpstr>
      <vt:lpstr>Sollwert</vt:lpstr>
      <vt:lpstr>Spannweite</vt:lpstr>
      <vt:lpstr>Standardabweichung</vt:lpstr>
      <vt:lpstr>UntereKontrollgrenzeX</vt:lpstr>
      <vt:lpstr>xi</vt:lpstr>
      <vt:lpstr>ZweiDrittelUCLR</vt:lpstr>
      <vt:lpstr>ZweiSigmaminus</vt:lpstr>
      <vt:lpstr>ZweiSigmaplus</vt:lpstr>
    </vt:vector>
  </TitlesOfParts>
  <Company>ABB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Schnurr, Roland</dc:creator>
  <cp:lastModifiedBy>Roland Schnurr</cp:lastModifiedBy>
  <cp:lastPrinted>2015-09-21T09:32:19Z</cp:lastPrinted>
  <dcterms:created xsi:type="dcterms:W3CDTF">2013-06-04T12:27:04Z</dcterms:created>
  <dcterms:modified xsi:type="dcterms:W3CDTF">2015-09-28T15:10:07Z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Prozessstabilitaet ohne Rest 201509018.xlsx</vt:lpwstr>
  </property>
</Properties>
</file>